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lapheke/Desktop/SCH Mechanical/Mar2024_Pricing_Files/2024MAR_Cylinders/"/>
    </mc:Choice>
  </mc:AlternateContent>
  <xr:revisionPtr revIDLastSave="0" documentId="13_ncr:1_{4DB9D21E-9F4F-A74C-933F-182800B9E60C}" xr6:coauthVersionLast="47" xr6:coauthVersionMax="47" xr10:uidLastSave="{00000000-0000-0000-0000-000000000000}"/>
  <bookViews>
    <workbookView xWindow="2940" yWindow="12220" windowWidth="38400" windowHeight="21100" xr2:uid="{AFE9D5D5-065C-4005-BB5C-28531572ED09}"/>
  </bookViews>
  <sheets>
    <sheet name="PB_Update_Mapping_FEB2024" sheetId="14" r:id="rId1"/>
    <sheet name="PB_Update" sheetId="13" r:id="rId2"/>
    <sheet name="2021_Oct" sheetId="12" r:id="rId3"/>
    <sheet name="2021" sheetId="11" r:id="rId4"/>
    <sheet name="ACN Pricing Model - v2" sheetId="10" r:id="rId5"/>
    <sheet name="ACN Pricing Model - v1" sheetId="1" r:id="rId6"/>
    <sheet name="CYL sold sep" sheetId="7" r:id="rId7"/>
    <sheet name="Logic" sheetId="8" r:id="rId8"/>
    <sheet name="Keying_Codes" sheetId="6" r:id="rId9"/>
    <sheet name="Keyways-SCH" sheetId="4" r:id="rId10"/>
    <sheet name="Keyways-FAL" sheetId="5" r:id="rId11"/>
    <sheet name="New Mortise Cylinder Pricing" sheetId="9" r:id="rId12"/>
  </sheets>
  <externalReferences>
    <externalReference r:id="rId13"/>
    <externalReference r:id="rId14"/>
  </externalReferences>
  <definedNames>
    <definedName name="_xlnm._FilterDatabase" localSheetId="5" hidden="1">'ACN Pricing Model - v1'!$A$4:$X$27</definedName>
    <definedName name="_xlnm._FilterDatabase" localSheetId="4" hidden="1">'ACN Pricing Model - v2'!$A$4:$Z$27</definedName>
    <definedName name="_xlnm._FilterDatabase" localSheetId="10" hidden="1">'Keyways-FAL'!$A$5:$C$101</definedName>
    <definedName name="_xlnm._FilterDatabase" localSheetId="1" hidden="1">PB_Update!$A$38:$AC$87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3" i="13" l="1"/>
  <c r="S13" i="13"/>
  <c r="Q13" i="13"/>
  <c r="AB8" i="13"/>
  <c r="T8" i="13"/>
  <c r="S8" i="13"/>
  <c r="P8" i="13"/>
  <c r="O8" i="13"/>
  <c r="J8" i="13"/>
  <c r="I8" i="13"/>
  <c r="H8" i="13"/>
  <c r="G8" i="13"/>
  <c r="T7" i="13"/>
  <c r="S7" i="13"/>
  <c r="Q7" i="13"/>
  <c r="P7" i="13"/>
  <c r="O7" i="13"/>
  <c r="J7" i="13"/>
  <c r="I7" i="13"/>
  <c r="H7" i="13"/>
  <c r="G7" i="13"/>
  <c r="D1" i="13"/>
  <c r="J94" i="13" l="1"/>
  <c r="J93" i="13"/>
  <c r="J92" i="13"/>
  <c r="O31" i="13"/>
  <c r="R12" i="13"/>
  <c r="T15" i="13"/>
  <c r="S15" i="13"/>
  <c r="N18" i="13"/>
  <c r="N25" i="13" l="1"/>
  <c r="K25" i="13"/>
  <c r="S87" i="13"/>
  <c r="O87" i="13"/>
  <c r="F24" i="13" l="1"/>
  <c r="R20" i="13" l="1"/>
  <c r="R10" i="13" l="1"/>
  <c r="R11" i="13"/>
  <c r="R25" i="13" s="1"/>
  <c r="R17" i="13"/>
  <c r="R21" i="13"/>
  <c r="R19" i="13"/>
  <c r="N19" i="13"/>
  <c r="AC18" i="13"/>
  <c r="G16" i="13"/>
  <c r="F16" i="13"/>
  <c r="G15" i="13"/>
  <c r="F15" i="13"/>
  <c r="F68" i="13" s="1"/>
  <c r="R14" i="13"/>
  <c r="G13" i="13"/>
  <c r="F13" i="13"/>
  <c r="G12" i="13"/>
  <c r="F12" i="13"/>
  <c r="F9" i="13"/>
  <c r="AB18" i="13"/>
  <c r="H97" i="12"/>
  <c r="J97" i="12" s="1"/>
  <c r="G97" i="12"/>
  <c r="H82" i="12"/>
  <c r="G82" i="12"/>
  <c r="S96" i="12"/>
  <c r="S81" i="12"/>
  <c r="P11" i="12"/>
  <c r="G41" i="13" l="1"/>
  <c r="G42" i="13"/>
  <c r="S68" i="13"/>
  <c r="F81" i="13"/>
  <c r="F57" i="13"/>
  <c r="F45" i="13"/>
  <c r="H81" i="13"/>
  <c r="J81" i="13" s="1"/>
  <c r="F69" i="13"/>
  <c r="H69" i="13"/>
  <c r="J69" i="13" s="1"/>
  <c r="AB59" i="13"/>
  <c r="AB47" i="13"/>
  <c r="K66" i="13"/>
  <c r="F66" i="13"/>
  <c r="H54" i="13"/>
  <c r="H42" i="13"/>
  <c r="K78" i="13"/>
  <c r="F78" i="13"/>
  <c r="F54" i="13"/>
  <c r="F42" i="13"/>
  <c r="K54" i="13"/>
  <c r="K42" i="13"/>
  <c r="G81" i="13"/>
  <c r="G69" i="13"/>
  <c r="F53" i="13"/>
  <c r="F41" i="13"/>
  <c r="R77" i="13"/>
  <c r="F77" i="13"/>
  <c r="H53" i="13"/>
  <c r="H41" i="13"/>
  <c r="R65" i="13"/>
  <c r="F65" i="13"/>
  <c r="T68" i="13"/>
  <c r="T80" i="13"/>
  <c r="S80" i="13"/>
  <c r="F80" i="13"/>
  <c r="F56" i="13"/>
  <c r="F44" i="13"/>
  <c r="R41" i="13"/>
  <c r="R53" i="13"/>
  <c r="G53" i="13"/>
  <c r="G54" i="13"/>
  <c r="J82" i="12"/>
  <c r="K64" i="12"/>
  <c r="K79" i="12"/>
  <c r="N79" i="12"/>
  <c r="R64" i="12"/>
  <c r="R94" i="12"/>
  <c r="R79" i="12"/>
  <c r="AA15" i="12"/>
  <c r="N5" i="12" l="1"/>
  <c r="O5" i="12"/>
  <c r="O15" i="12" s="1"/>
  <c r="M5" i="12"/>
  <c r="Z5" i="12"/>
  <c r="Z15" i="12" s="1"/>
  <c r="AB69" i="12" l="1"/>
  <c r="AB54" i="12"/>
  <c r="Q54" i="12"/>
  <c r="Q69" i="12"/>
  <c r="N15" i="12"/>
  <c r="M15" i="12"/>
  <c r="S5" i="12"/>
  <c r="R5" i="12"/>
  <c r="Q5" i="12"/>
  <c r="H5" i="12"/>
  <c r="H15" i="12" s="1"/>
  <c r="G5" i="12"/>
  <c r="F5" i="12"/>
  <c r="F15" i="12" s="1"/>
  <c r="P15" i="12" s="1"/>
  <c r="E5" i="12"/>
  <c r="AC90" i="12" l="1"/>
  <c r="AB90" i="12"/>
  <c r="AA90" i="12"/>
  <c r="Z90" i="12"/>
  <c r="Y90" i="12"/>
  <c r="X90" i="12"/>
  <c r="W90" i="12"/>
  <c r="V90" i="12"/>
  <c r="U90" i="12"/>
  <c r="T90" i="12"/>
  <c r="S90" i="12"/>
  <c r="R90" i="12"/>
  <c r="Q90" i="12"/>
  <c r="P90" i="12"/>
  <c r="O90" i="12"/>
  <c r="N90" i="12"/>
  <c r="M90" i="12"/>
  <c r="L90" i="12"/>
  <c r="K90" i="12"/>
  <c r="J90" i="12"/>
  <c r="I90" i="12"/>
  <c r="H90" i="12"/>
  <c r="G90" i="12"/>
  <c r="AC75" i="12"/>
  <c r="AB75" i="12"/>
  <c r="AA75" i="12"/>
  <c r="Z75" i="12"/>
  <c r="Y75" i="12"/>
  <c r="X75" i="12"/>
  <c r="W75" i="12"/>
  <c r="V75" i="12"/>
  <c r="U75" i="12"/>
  <c r="T75" i="12"/>
  <c r="S75" i="12"/>
  <c r="R75" i="12"/>
  <c r="Q75" i="12"/>
  <c r="P75" i="12"/>
  <c r="O75" i="12"/>
  <c r="N75" i="12"/>
  <c r="M75" i="12"/>
  <c r="L75" i="12"/>
  <c r="K75" i="12"/>
  <c r="J75" i="12"/>
  <c r="I75" i="12"/>
  <c r="H75" i="12"/>
  <c r="G75" i="12"/>
  <c r="AC60" i="12"/>
  <c r="AB60" i="12"/>
  <c r="AA60" i="12"/>
  <c r="Z60" i="12"/>
  <c r="Y60" i="12"/>
  <c r="X60" i="12"/>
  <c r="W60" i="12"/>
  <c r="V60" i="12"/>
  <c r="U60" i="12"/>
  <c r="T60" i="12"/>
  <c r="S60" i="12"/>
  <c r="R60" i="12"/>
  <c r="Q60" i="12"/>
  <c r="P60" i="12"/>
  <c r="O60" i="12"/>
  <c r="N60" i="12"/>
  <c r="M60" i="12"/>
  <c r="L60" i="12"/>
  <c r="K60" i="12"/>
  <c r="J60" i="12"/>
  <c r="I60" i="12"/>
  <c r="H60" i="12"/>
  <c r="G60" i="12"/>
  <c r="E28" i="12"/>
  <c r="E27" i="12"/>
  <c r="E26" i="12"/>
  <c r="E25" i="12"/>
  <c r="E24" i="12"/>
  <c r="E22" i="12"/>
  <c r="E21" i="12"/>
  <c r="E20" i="12"/>
  <c r="E19" i="12"/>
  <c r="E15" i="12"/>
  <c r="P54" i="12" s="1"/>
  <c r="E13" i="12"/>
  <c r="E12" i="12"/>
  <c r="E10" i="12"/>
  <c r="O4" i="12"/>
  <c r="N4" i="12"/>
  <c r="M4" i="12"/>
  <c r="S4" i="12"/>
  <c r="R4" i="12"/>
  <c r="Q4" i="12"/>
  <c r="H4" i="12"/>
  <c r="H14" i="12" s="1"/>
  <c r="G4" i="12"/>
  <c r="F4" i="12"/>
  <c r="E4" i="12"/>
  <c r="D1" i="12"/>
  <c r="E9" i="12"/>
  <c r="H9" i="12" l="1"/>
  <c r="J96" i="12"/>
  <c r="J95" i="12"/>
  <c r="J94" i="12"/>
  <c r="J93" i="12"/>
  <c r="J81" i="12"/>
  <c r="J79" i="12"/>
  <c r="J78" i="12"/>
  <c r="J80" i="12"/>
  <c r="AB99" i="12"/>
  <c r="AB84" i="12"/>
  <c r="F17" i="12"/>
  <c r="E17" i="12" s="1"/>
  <c r="F14" i="12"/>
  <c r="F11" i="12"/>
  <c r="F8" i="12"/>
  <c r="O8" i="12" s="1"/>
  <c r="F7" i="12"/>
  <c r="Q9" i="12"/>
  <c r="Q18" i="12"/>
  <c r="Q16" i="12"/>
  <c r="Q14" i="12"/>
  <c r="Q17" i="12"/>
  <c r="Q11" i="12"/>
  <c r="Q10" i="12"/>
  <c r="Q15" i="12"/>
  <c r="R7" i="12"/>
  <c r="R18" i="12"/>
  <c r="R16" i="12"/>
  <c r="R14" i="12"/>
  <c r="R17" i="12"/>
  <c r="R11" i="12"/>
  <c r="R10" i="12"/>
  <c r="R15" i="12"/>
  <c r="R8" i="12"/>
  <c r="R9" i="12"/>
  <c r="S9" i="12"/>
  <c r="S18" i="12"/>
  <c r="S16" i="12"/>
  <c r="S14" i="12"/>
  <c r="S17" i="12"/>
  <c r="S11" i="12"/>
  <c r="S10" i="12"/>
  <c r="S15" i="12"/>
  <c r="M10" i="12"/>
  <c r="O79" i="12" s="1"/>
  <c r="M16" i="12"/>
  <c r="M11" i="12"/>
  <c r="N8" i="12"/>
  <c r="N16" i="12"/>
  <c r="O11" i="12"/>
  <c r="O10" i="12"/>
  <c r="F16" i="12"/>
  <c r="S7" i="12"/>
  <c r="F18" i="12"/>
  <c r="E18" i="12" s="1"/>
  <c r="Q8" i="12"/>
  <c r="Q7" i="12"/>
  <c r="M8" i="12"/>
  <c r="S8" i="12"/>
  <c r="V8" i="12" l="1"/>
  <c r="U8" i="12"/>
  <c r="T8" i="12"/>
  <c r="E16" i="12"/>
  <c r="O16" i="12"/>
  <c r="Y16" i="12"/>
  <c r="X16" i="12"/>
  <c r="W16" i="12"/>
  <c r="V16" i="12"/>
  <c r="U16" i="12"/>
  <c r="T16" i="12"/>
  <c r="Q65" i="12"/>
  <c r="Q50" i="12"/>
  <c r="O95" i="12"/>
  <c r="O80" i="12"/>
  <c r="U69" i="12"/>
  <c r="U54" i="12"/>
  <c r="T99" i="12"/>
  <c r="T84" i="12"/>
  <c r="T94" i="12"/>
  <c r="T79" i="12"/>
  <c r="S99" i="12"/>
  <c r="S84" i="12"/>
  <c r="S69" i="12"/>
  <c r="S54" i="12"/>
  <c r="N11" i="12"/>
  <c r="L11" i="12"/>
  <c r="E11" i="12"/>
  <c r="L14" i="12"/>
  <c r="E14" i="12"/>
  <c r="E7" i="12"/>
  <c r="F81" i="12"/>
  <c r="F51" i="12"/>
  <c r="N31" i="12"/>
  <c r="M28" i="12"/>
  <c r="D28" i="12"/>
  <c r="N27" i="12"/>
  <c r="M27" i="12"/>
  <c r="D27" i="12"/>
  <c r="M26" i="12"/>
  <c r="D26" i="12"/>
  <c r="M25" i="12"/>
  <c r="D25" i="12"/>
  <c r="G24" i="12"/>
  <c r="D24" i="12"/>
  <c r="N23" i="12"/>
  <c r="M23" i="12"/>
  <c r="D22" i="12"/>
  <c r="D21" i="12"/>
  <c r="D20" i="12"/>
  <c r="M19" i="12"/>
  <c r="D19" i="12"/>
  <c r="H18" i="12"/>
  <c r="D18" i="12"/>
  <c r="H17" i="12"/>
  <c r="D17" i="12"/>
  <c r="K16" i="12"/>
  <c r="J16" i="12"/>
  <c r="H16" i="12"/>
  <c r="D16" i="12"/>
  <c r="D15" i="12"/>
  <c r="D14" i="12"/>
  <c r="D13" i="12"/>
  <c r="D12" i="12"/>
  <c r="G81" i="12" s="1"/>
  <c r="D11" i="12"/>
  <c r="D10" i="12"/>
  <c r="G94" i="12" s="1"/>
  <c r="D9" i="12"/>
  <c r="K8" i="12"/>
  <c r="J8" i="12"/>
  <c r="H8" i="12"/>
  <c r="E8" i="12"/>
  <c r="D8" i="12"/>
  <c r="H7" i="12"/>
  <c r="D7" i="12"/>
  <c r="T76" i="12" s="1"/>
  <c r="D6" i="12"/>
  <c r="S77" i="12" l="1"/>
  <c r="T77" i="12"/>
  <c r="R65" i="12"/>
  <c r="T95" i="12"/>
  <c r="T80" i="12"/>
  <c r="S50" i="12"/>
  <c r="H83" i="12"/>
  <c r="J83" i="12"/>
  <c r="T83" i="12"/>
  <c r="R54" i="12"/>
  <c r="AC99" i="12"/>
  <c r="AC69" i="12"/>
  <c r="H54" i="12"/>
  <c r="S55" i="12"/>
  <c r="T100" i="12"/>
  <c r="T85" i="12"/>
  <c r="S100" i="12"/>
  <c r="J85" i="12"/>
  <c r="F101" i="12"/>
  <c r="T86" i="12"/>
  <c r="K72" i="12"/>
  <c r="T102" i="12"/>
  <c r="T87" i="12"/>
  <c r="O14" i="12"/>
  <c r="Q53" i="12" s="1"/>
  <c r="N14" i="12"/>
  <c r="P53" i="12" s="1"/>
  <c r="M14" i="12"/>
  <c r="O83" i="12" s="1"/>
  <c r="N95" i="12"/>
  <c r="N80" i="12"/>
  <c r="R78" i="12"/>
  <c r="T93" i="12"/>
  <c r="T78" i="12"/>
  <c r="S78" i="12"/>
  <c r="S48" i="12"/>
  <c r="F52" i="12"/>
  <c r="F99" i="12"/>
  <c r="AC84" i="12"/>
  <c r="P69" i="12"/>
  <c r="J99" i="12"/>
  <c r="J84" i="12"/>
  <c r="O84" i="12"/>
  <c r="H84" i="12"/>
  <c r="G69" i="12"/>
  <c r="M47" i="12"/>
  <c r="R77" i="12"/>
  <c r="N77" i="12"/>
  <c r="L77" i="12"/>
  <c r="L47" i="12"/>
  <c r="S56" i="12"/>
  <c r="U56" i="12"/>
  <c r="W85" i="12"/>
  <c r="S85" i="12"/>
  <c r="Y85" i="12"/>
  <c r="G86" i="12"/>
  <c r="K86" i="12"/>
  <c r="F86" i="12"/>
  <c r="J86" i="12"/>
  <c r="H56" i="12"/>
  <c r="F46" i="12"/>
  <c r="J77" i="12"/>
  <c r="R46" i="12"/>
  <c r="R76" i="12"/>
  <c r="S46" i="12"/>
  <c r="S80" i="12"/>
  <c r="R95" i="12"/>
  <c r="F95" i="12"/>
  <c r="F65" i="12"/>
  <c r="F50" i="12"/>
  <c r="R80" i="12"/>
  <c r="U65" i="12"/>
  <c r="R50" i="12"/>
  <c r="U50" i="12"/>
  <c r="S95" i="12"/>
  <c r="F80" i="12"/>
  <c r="S65" i="12"/>
  <c r="P50" i="12"/>
  <c r="G77" i="12"/>
  <c r="G63" i="12"/>
  <c r="G48" i="12"/>
  <c r="G93" i="12"/>
  <c r="G78" i="12"/>
  <c r="W47" i="12"/>
  <c r="U48" i="12"/>
  <c r="R49" i="12"/>
  <c r="N53" i="12"/>
  <c r="N55" i="12"/>
  <c r="H63" i="12"/>
  <c r="Q64" i="12"/>
  <c r="S70" i="12"/>
  <c r="H72" i="12"/>
  <c r="O77" i="12"/>
  <c r="S79" i="12"/>
  <c r="G83" i="12"/>
  <c r="G85" i="12"/>
  <c r="V85" i="12"/>
  <c r="H95" i="12"/>
  <c r="K100" i="12"/>
  <c r="S76" i="12"/>
  <c r="P65" i="12"/>
  <c r="L100" i="12"/>
  <c r="L70" i="12"/>
  <c r="L85" i="12"/>
  <c r="L55" i="12"/>
  <c r="G87" i="12"/>
  <c r="G72" i="12"/>
  <c r="G57" i="12"/>
  <c r="G46" i="12"/>
  <c r="U46" i="12"/>
  <c r="N47" i="12"/>
  <c r="X47" i="12"/>
  <c r="F49" i="12"/>
  <c r="S49" i="12"/>
  <c r="K54" i="12"/>
  <c r="AC54" i="12"/>
  <c r="P55" i="12"/>
  <c r="Y55" i="12"/>
  <c r="F57" i="12"/>
  <c r="H69" i="12"/>
  <c r="G70" i="12"/>
  <c r="U70" i="12"/>
  <c r="K84" i="12"/>
  <c r="H85" i="12"/>
  <c r="S86" i="12"/>
  <c r="N83" i="12"/>
  <c r="F83" i="12"/>
  <c r="R53" i="12"/>
  <c r="K53" i="12"/>
  <c r="K83" i="12"/>
  <c r="H53" i="12"/>
  <c r="H102" i="12"/>
  <c r="S87" i="12"/>
  <c r="S72" i="12"/>
  <c r="S57" i="12"/>
  <c r="S102" i="12"/>
  <c r="F102" i="12"/>
  <c r="F87" i="12"/>
  <c r="U72" i="12"/>
  <c r="F72" i="12"/>
  <c r="K57" i="12"/>
  <c r="K102" i="12"/>
  <c r="K87" i="12"/>
  <c r="R72" i="12"/>
  <c r="H57" i="12"/>
  <c r="H93" i="12"/>
  <c r="H78" i="12"/>
  <c r="H76" i="12"/>
  <c r="K76" i="12"/>
  <c r="K46" i="12"/>
  <c r="G95" i="12"/>
  <c r="G80" i="12"/>
  <c r="F96" i="12"/>
  <c r="H81" i="12"/>
  <c r="H96" i="12"/>
  <c r="F66" i="12"/>
  <c r="G96" i="12"/>
  <c r="T96" i="12"/>
  <c r="N99" i="12"/>
  <c r="G99" i="12"/>
  <c r="R84" i="12"/>
  <c r="N69" i="12"/>
  <c r="F69" i="12"/>
  <c r="K99" i="12"/>
  <c r="G84" i="12"/>
  <c r="G54" i="12"/>
  <c r="N84" i="12"/>
  <c r="F84" i="12"/>
  <c r="K69" i="12"/>
  <c r="N54" i="12"/>
  <c r="F54" i="12"/>
  <c r="R99" i="12"/>
  <c r="H99" i="12"/>
  <c r="M55" i="12"/>
  <c r="M100" i="12"/>
  <c r="V70" i="12"/>
  <c r="V100" i="12"/>
  <c r="V55" i="12"/>
  <c r="J102" i="12"/>
  <c r="H46" i="12"/>
  <c r="G47" i="12"/>
  <c r="R47" i="12"/>
  <c r="H48" i="12"/>
  <c r="K49" i="12"/>
  <c r="G50" i="12"/>
  <c r="F53" i="12"/>
  <c r="S53" i="12"/>
  <c r="H55" i="12"/>
  <c r="G56" i="12"/>
  <c r="R57" i="12"/>
  <c r="F64" i="12"/>
  <c r="G65" i="12"/>
  <c r="M70" i="12"/>
  <c r="Y70" i="12"/>
  <c r="F76" i="12"/>
  <c r="G79" i="12"/>
  <c r="T81" i="12"/>
  <c r="R83" i="12"/>
  <c r="M85" i="12"/>
  <c r="H87" i="12"/>
  <c r="O99" i="12"/>
  <c r="Y100" i="12"/>
  <c r="J76" i="12"/>
  <c r="N50" i="12"/>
  <c r="N65" i="12"/>
  <c r="H77" i="12"/>
  <c r="V77" i="12"/>
  <c r="V47" i="12"/>
  <c r="Q47" i="12"/>
  <c r="F47" i="12"/>
  <c r="F77" i="12"/>
  <c r="U47" i="12"/>
  <c r="P47" i="12"/>
  <c r="K47" i="12"/>
  <c r="M77" i="12"/>
  <c r="R63" i="12"/>
  <c r="F63" i="12"/>
  <c r="U63" i="12"/>
  <c r="S93" i="12"/>
  <c r="S63" i="12"/>
  <c r="R48" i="12"/>
  <c r="F48" i="12"/>
  <c r="R93" i="12"/>
  <c r="F93" i="12"/>
  <c r="U64" i="12"/>
  <c r="P64" i="12"/>
  <c r="G64" i="12"/>
  <c r="N94" i="12"/>
  <c r="F94" i="12"/>
  <c r="F79" i="12"/>
  <c r="N64" i="12"/>
  <c r="Q49" i="12"/>
  <c r="H49" i="12"/>
  <c r="K94" i="12"/>
  <c r="S64" i="12"/>
  <c r="U49" i="12"/>
  <c r="P49" i="12"/>
  <c r="G49" i="12"/>
  <c r="S94" i="12"/>
  <c r="H94" i="12"/>
  <c r="H80" i="12"/>
  <c r="F82" i="12"/>
  <c r="F97" i="12"/>
  <c r="F67" i="12"/>
  <c r="R100" i="12"/>
  <c r="G100" i="12"/>
  <c r="N85" i="12"/>
  <c r="Q70" i="12"/>
  <c r="F70" i="12"/>
  <c r="F85" i="12"/>
  <c r="R70" i="12"/>
  <c r="K70" i="12"/>
  <c r="R55" i="12"/>
  <c r="G55" i="12"/>
  <c r="N100" i="12"/>
  <c r="H100" i="12"/>
  <c r="R85" i="12"/>
  <c r="K85" i="12"/>
  <c r="P70" i="12"/>
  <c r="H70" i="12"/>
  <c r="Q55" i="12"/>
  <c r="F55" i="12"/>
  <c r="F100" i="12"/>
  <c r="O100" i="12"/>
  <c r="W100" i="12"/>
  <c r="W55" i="12"/>
  <c r="W70" i="12"/>
  <c r="H47" i="12"/>
  <c r="S47" i="12"/>
  <c r="N49" i="12"/>
  <c r="H50" i="12"/>
  <c r="G53" i="12"/>
  <c r="U53" i="12"/>
  <c r="K55" i="12"/>
  <c r="U55" i="12"/>
  <c r="U57" i="12"/>
  <c r="H64" i="12"/>
  <c r="H65" i="12"/>
  <c r="R69" i="12"/>
  <c r="N70" i="12"/>
  <c r="G76" i="12"/>
  <c r="K77" i="12"/>
  <c r="F78" i="12"/>
  <c r="H79" i="12"/>
  <c r="S83" i="12"/>
  <c r="O85" i="12"/>
  <c r="J87" i="12"/>
  <c r="O94" i="12"/>
  <c r="G102" i="12"/>
  <c r="K56" i="12"/>
  <c r="F71" i="12"/>
  <c r="H86" i="12"/>
  <c r="R86" i="12"/>
  <c r="R56" i="12"/>
  <c r="F56" i="12"/>
  <c r="J100" i="12"/>
  <c r="Y14" i="11"/>
  <c r="X14" i="11"/>
  <c r="W14" i="11"/>
  <c r="V14" i="11"/>
  <c r="U14" i="11"/>
  <c r="T14" i="11"/>
  <c r="X100" i="12" l="1"/>
  <c r="X70" i="12"/>
  <c r="X85" i="12"/>
  <c r="X55" i="12"/>
  <c r="Z70" i="12"/>
  <c r="Z85" i="12"/>
  <c r="Z55" i="12"/>
  <c r="Z100" i="12"/>
  <c r="AA100" i="12"/>
  <c r="AA55" i="12"/>
  <c r="AA70" i="12"/>
  <c r="AA85" i="12"/>
  <c r="J95" i="11"/>
  <c r="J80" i="11"/>
  <c r="H95" i="11"/>
  <c r="H80" i="11"/>
  <c r="T94" i="11"/>
  <c r="T79" i="11"/>
  <c r="T81" i="11" l="1"/>
  <c r="P63" i="11" l="1"/>
  <c r="P48" i="11"/>
  <c r="N63" i="11"/>
  <c r="N48" i="11"/>
  <c r="N9" i="11"/>
  <c r="L9" i="11"/>
  <c r="U48" i="11" l="1"/>
  <c r="M8" i="11" l="1"/>
  <c r="J91" i="11" l="1"/>
  <c r="J76" i="11"/>
  <c r="H7" i="11"/>
  <c r="M14" i="11" l="1"/>
  <c r="M6" i="11"/>
  <c r="X90" i="11" l="1"/>
  <c r="W90" i="11"/>
  <c r="V90" i="11"/>
  <c r="R97" i="11"/>
  <c r="R96" i="11"/>
  <c r="R93" i="11"/>
  <c r="R92" i="11"/>
  <c r="R91" i="11"/>
  <c r="R90" i="11"/>
  <c r="N97" i="11"/>
  <c r="N96" i="11"/>
  <c r="N92" i="11"/>
  <c r="N90" i="11"/>
  <c r="M90" i="11"/>
  <c r="L90" i="11"/>
  <c r="K100" i="11"/>
  <c r="K97" i="11"/>
  <c r="K96" i="11"/>
  <c r="K94" i="11"/>
  <c r="K93" i="11"/>
  <c r="K92" i="11"/>
  <c r="K91" i="11"/>
  <c r="K90" i="11"/>
  <c r="AC97" i="11"/>
  <c r="AB97" i="11"/>
  <c r="T100" i="11"/>
  <c r="S100" i="11"/>
  <c r="T97" i="11"/>
  <c r="S97" i="11"/>
  <c r="T96" i="11"/>
  <c r="S96" i="11"/>
  <c r="T93" i="11"/>
  <c r="S93" i="11"/>
  <c r="T92" i="11"/>
  <c r="S92" i="11"/>
  <c r="T91" i="11"/>
  <c r="S91" i="11"/>
  <c r="T90" i="11"/>
  <c r="S90" i="11"/>
  <c r="O97" i="11"/>
  <c r="O96" i="11"/>
  <c r="O93" i="11"/>
  <c r="O92" i="11"/>
  <c r="O90" i="11"/>
  <c r="J100" i="11"/>
  <c r="J97" i="11"/>
  <c r="J94" i="11"/>
  <c r="J93" i="11"/>
  <c r="J92" i="11"/>
  <c r="J90" i="11"/>
  <c r="H100" i="11"/>
  <c r="H97" i="11"/>
  <c r="H96" i="11"/>
  <c r="H94" i="11"/>
  <c r="H93" i="11"/>
  <c r="H92" i="11"/>
  <c r="H91" i="11"/>
  <c r="H90" i="11"/>
  <c r="G100" i="11"/>
  <c r="G97" i="11"/>
  <c r="G96" i="11"/>
  <c r="G95" i="11"/>
  <c r="G94" i="11"/>
  <c r="G93" i="11"/>
  <c r="G92" i="11"/>
  <c r="G91" i="11"/>
  <c r="G90" i="11"/>
  <c r="AC82" i="11"/>
  <c r="AB82" i="11"/>
  <c r="X75" i="11"/>
  <c r="W75" i="11"/>
  <c r="V75" i="11"/>
  <c r="R84" i="11"/>
  <c r="R82" i="11"/>
  <c r="R81" i="11"/>
  <c r="R78" i="11"/>
  <c r="R76" i="11"/>
  <c r="R75" i="11"/>
  <c r="N82" i="11"/>
  <c r="N81" i="11"/>
  <c r="N75" i="11"/>
  <c r="M75" i="11"/>
  <c r="L75" i="11"/>
  <c r="R70" i="11"/>
  <c r="R67" i="11"/>
  <c r="R66" i="11"/>
  <c r="R63" i="11"/>
  <c r="R62" i="11"/>
  <c r="R61" i="11"/>
  <c r="R60" i="11"/>
  <c r="K85" i="11"/>
  <c r="K84" i="11"/>
  <c r="K82" i="11"/>
  <c r="K81" i="11"/>
  <c r="K79" i="11"/>
  <c r="K78" i="11"/>
  <c r="K77" i="11"/>
  <c r="K76" i="11"/>
  <c r="K75" i="11"/>
  <c r="T78" i="11"/>
  <c r="S78" i="11"/>
  <c r="T77" i="11"/>
  <c r="S77" i="11"/>
  <c r="T76" i="11"/>
  <c r="S76" i="11"/>
  <c r="T75" i="11"/>
  <c r="S75" i="11"/>
  <c r="T85" i="11"/>
  <c r="S85" i="11"/>
  <c r="T84" i="11"/>
  <c r="S84" i="11"/>
  <c r="T82" i="11"/>
  <c r="S82" i="11"/>
  <c r="S81" i="11"/>
  <c r="O82" i="11"/>
  <c r="O81" i="11"/>
  <c r="O78" i="11"/>
  <c r="O77" i="11"/>
  <c r="O75" i="11"/>
  <c r="J85" i="11"/>
  <c r="J84" i="11"/>
  <c r="J82" i="11"/>
  <c r="J79" i="11"/>
  <c r="J78" i="11"/>
  <c r="J77" i="11"/>
  <c r="J75" i="11"/>
  <c r="H85" i="11"/>
  <c r="H84" i="11"/>
  <c r="H82" i="11"/>
  <c r="H81" i="11"/>
  <c r="H79" i="11"/>
  <c r="H78" i="11"/>
  <c r="H77" i="11"/>
  <c r="H76" i="11"/>
  <c r="H75" i="11"/>
  <c r="G85" i="11"/>
  <c r="G84" i="11"/>
  <c r="G82" i="11"/>
  <c r="G81" i="11"/>
  <c r="G80" i="11"/>
  <c r="G79" i="11"/>
  <c r="G78" i="11"/>
  <c r="G77" i="11"/>
  <c r="G76" i="11"/>
  <c r="G75" i="11"/>
  <c r="AC67" i="11"/>
  <c r="AB67" i="11"/>
  <c r="X60" i="11"/>
  <c r="W60" i="11"/>
  <c r="V60" i="11"/>
  <c r="U70" i="11"/>
  <c r="U67" i="11"/>
  <c r="U66" i="11"/>
  <c r="U63" i="11"/>
  <c r="U62" i="11"/>
  <c r="U61" i="11"/>
  <c r="U60" i="11"/>
  <c r="S70" i="11"/>
  <c r="S67" i="11"/>
  <c r="S66" i="11"/>
  <c r="S63" i="11"/>
  <c r="S62" i="11"/>
  <c r="S61" i="11"/>
  <c r="S60" i="11"/>
  <c r="Q67" i="11"/>
  <c r="P67" i="11"/>
  <c r="Q66" i="11"/>
  <c r="P66" i="11"/>
  <c r="Q63" i="11"/>
  <c r="Q62" i="11"/>
  <c r="P62" i="11"/>
  <c r="Q60" i="11"/>
  <c r="P60" i="11"/>
  <c r="N67" i="11"/>
  <c r="N66" i="11"/>
  <c r="N62" i="11"/>
  <c r="N60" i="11"/>
  <c r="M60" i="11"/>
  <c r="L60" i="11"/>
  <c r="K70" i="11"/>
  <c r="K67" i="11"/>
  <c r="K66" i="11"/>
  <c r="K64" i="11"/>
  <c r="K63" i="11"/>
  <c r="K62" i="11"/>
  <c r="K61" i="11"/>
  <c r="K60" i="11"/>
  <c r="H70" i="11"/>
  <c r="H67" i="11"/>
  <c r="H66" i="11"/>
  <c r="H65" i="11"/>
  <c r="H64" i="11"/>
  <c r="H63" i="11"/>
  <c r="H62" i="11"/>
  <c r="H61" i="11"/>
  <c r="H60" i="11"/>
  <c r="G70" i="11"/>
  <c r="G67" i="11"/>
  <c r="G66" i="11"/>
  <c r="G65" i="11"/>
  <c r="G64" i="11"/>
  <c r="G63" i="11"/>
  <c r="G62" i="11"/>
  <c r="G61" i="11"/>
  <c r="G60" i="11"/>
  <c r="X45" i="11"/>
  <c r="W45" i="11"/>
  <c r="V45" i="11"/>
  <c r="U55" i="11"/>
  <c r="U54" i="11"/>
  <c r="U52" i="11"/>
  <c r="U51" i="11"/>
  <c r="U47" i="11"/>
  <c r="U46" i="11"/>
  <c r="U45" i="11"/>
  <c r="S48" i="11"/>
  <c r="S47" i="11"/>
  <c r="S46" i="11"/>
  <c r="S45" i="11"/>
  <c r="S55" i="11"/>
  <c r="S54" i="11"/>
  <c r="S52" i="11"/>
  <c r="S51" i="11"/>
  <c r="R55" i="11"/>
  <c r="R54" i="11"/>
  <c r="R52" i="11"/>
  <c r="R51" i="11"/>
  <c r="R48" i="11"/>
  <c r="R47" i="11"/>
  <c r="R46" i="11"/>
  <c r="R45" i="11"/>
  <c r="Q52" i="11"/>
  <c r="Q51" i="11"/>
  <c r="Q48" i="11"/>
  <c r="Q47" i="11"/>
  <c r="Q45" i="11"/>
  <c r="P52" i="11"/>
  <c r="P51" i="11"/>
  <c r="P47" i="11"/>
  <c r="P45" i="11"/>
  <c r="N52" i="11"/>
  <c r="N51" i="11"/>
  <c r="N47" i="11"/>
  <c r="N45" i="11"/>
  <c r="M45" i="11"/>
  <c r="L45" i="11"/>
  <c r="K55" i="11"/>
  <c r="K54" i="11"/>
  <c r="K52" i="11"/>
  <c r="K51" i="11"/>
  <c r="K49" i="11"/>
  <c r="K48" i="11"/>
  <c r="K47" i="11"/>
  <c r="K46" i="11"/>
  <c r="K45" i="11"/>
  <c r="H55" i="11"/>
  <c r="H54" i="11"/>
  <c r="H52" i="11"/>
  <c r="H51" i="11"/>
  <c r="H50" i="11"/>
  <c r="H49" i="11"/>
  <c r="H48" i="11"/>
  <c r="H47" i="11"/>
  <c r="H46" i="11"/>
  <c r="H45" i="11"/>
  <c r="N29" i="11" l="1"/>
  <c r="M26" i="11"/>
  <c r="D26" i="11"/>
  <c r="N25" i="11"/>
  <c r="M25" i="11"/>
  <c r="D25" i="11"/>
  <c r="M24" i="11"/>
  <c r="D24" i="11"/>
  <c r="M23" i="11"/>
  <c r="D23" i="11"/>
  <c r="G22" i="11"/>
  <c r="D22" i="11"/>
  <c r="N21" i="11"/>
  <c r="M21" i="11"/>
  <c r="F21" i="11"/>
  <c r="D20" i="11"/>
  <c r="D19" i="11"/>
  <c r="D18" i="11"/>
  <c r="M17" i="11"/>
  <c r="D17" i="11"/>
  <c r="H16" i="11"/>
  <c r="E16" i="11"/>
  <c r="D16" i="11"/>
  <c r="R15" i="11"/>
  <c r="Q15" i="11"/>
  <c r="H15" i="11"/>
  <c r="E15" i="11"/>
  <c r="D15" i="11"/>
  <c r="R14" i="11"/>
  <c r="Q14" i="11"/>
  <c r="K14" i="11"/>
  <c r="J14" i="11"/>
  <c r="H14" i="11"/>
  <c r="D14" i="11"/>
  <c r="D13" i="11"/>
  <c r="E12" i="11"/>
  <c r="D12" i="11"/>
  <c r="D11" i="11"/>
  <c r="D10" i="11"/>
  <c r="F9" i="11"/>
  <c r="E9" i="11"/>
  <c r="D8" i="11"/>
  <c r="F7" i="11"/>
  <c r="E7" i="11"/>
  <c r="R6" i="11"/>
  <c r="Q6" i="11"/>
  <c r="K6" i="11"/>
  <c r="J6" i="11"/>
  <c r="H6" i="11"/>
  <c r="E6" i="11"/>
  <c r="D6" i="11"/>
  <c r="R5" i="11"/>
  <c r="Q5" i="11"/>
  <c r="H5" i="11"/>
  <c r="E5" i="11"/>
  <c r="D5" i="11"/>
  <c r="D4" i="11"/>
  <c r="L83" i="11" l="1"/>
  <c r="L53" i="11"/>
  <c r="L68" i="11"/>
  <c r="L98" i="11"/>
  <c r="M83" i="11"/>
  <c r="M68" i="11"/>
  <c r="M53" i="11"/>
  <c r="M98" i="11"/>
  <c r="N53" i="11"/>
  <c r="AA83" i="11"/>
  <c r="W83" i="11"/>
  <c r="N83" i="11"/>
  <c r="AA68" i="11"/>
  <c r="W68" i="11"/>
  <c r="N68" i="11"/>
  <c r="Y53" i="11"/>
  <c r="H53" i="11"/>
  <c r="X98" i="11"/>
  <c r="S98" i="11"/>
  <c r="G98" i="11"/>
  <c r="Z83" i="11"/>
  <c r="V83" i="11"/>
  <c r="R68" i="11"/>
  <c r="G83" i="11"/>
  <c r="Z68" i="11"/>
  <c r="V68" i="11"/>
  <c r="Q68" i="11"/>
  <c r="G68" i="11"/>
  <c r="X53" i="11"/>
  <c r="U53" i="11"/>
  <c r="S53" i="11"/>
  <c r="Q53" i="11"/>
  <c r="AA98" i="11"/>
  <c r="W98" i="11"/>
  <c r="N98" i="11"/>
  <c r="O98" i="11"/>
  <c r="Y83" i="11"/>
  <c r="R83" i="11"/>
  <c r="K83" i="11"/>
  <c r="T83" i="11"/>
  <c r="Y68" i="11"/>
  <c r="U68" i="11"/>
  <c r="S68" i="11"/>
  <c r="P68" i="11"/>
  <c r="K68" i="11"/>
  <c r="AA53" i="11"/>
  <c r="W53" i="11"/>
  <c r="R53" i="11"/>
  <c r="K53" i="11"/>
  <c r="Z98" i="11"/>
  <c r="V98" i="11"/>
  <c r="R98" i="11"/>
  <c r="X83" i="11"/>
  <c r="S83" i="11"/>
  <c r="O83" i="11"/>
  <c r="H83" i="11"/>
  <c r="X68" i="11"/>
  <c r="H68" i="11"/>
  <c r="Z53" i="11"/>
  <c r="V53" i="11"/>
  <c r="P53" i="11"/>
  <c r="Y98" i="11"/>
  <c r="K98" i="11"/>
  <c r="T98" i="11"/>
  <c r="H98" i="11"/>
  <c r="J98" i="11"/>
  <c r="J83" i="11"/>
  <c r="J89" i="11"/>
  <c r="J74" i="11"/>
  <c r="T74" i="11"/>
  <c r="K74" i="11"/>
  <c r="R89" i="11"/>
  <c r="T89" i="11"/>
  <c r="K89" i="11"/>
  <c r="S89" i="11"/>
  <c r="H89" i="11"/>
  <c r="R74" i="11"/>
  <c r="H74" i="11"/>
  <c r="U59" i="11"/>
  <c r="R59" i="11"/>
  <c r="R44" i="11"/>
  <c r="K59" i="11"/>
  <c r="H59" i="11"/>
  <c r="S44" i="11"/>
  <c r="K44" i="11"/>
  <c r="H44" i="11"/>
  <c r="S74" i="11"/>
  <c r="S59" i="11"/>
  <c r="U44" i="11"/>
  <c r="F89" i="11"/>
  <c r="F59" i="11"/>
  <c r="F44" i="11"/>
  <c r="F74" i="11"/>
  <c r="F80" i="11"/>
  <c r="F65" i="11"/>
  <c r="F95" i="11"/>
  <c r="F50" i="11"/>
  <c r="F84" i="11"/>
  <c r="F99" i="11"/>
  <c r="F54" i="11"/>
  <c r="F69" i="11"/>
  <c r="G89" i="11"/>
  <c r="G74" i="11"/>
  <c r="F75" i="11"/>
  <c r="F60" i="11"/>
  <c r="F90" i="11"/>
  <c r="F45" i="11"/>
  <c r="F96" i="11"/>
  <c r="F66" i="11"/>
  <c r="F51" i="11"/>
  <c r="F81" i="11"/>
  <c r="F100" i="11"/>
  <c r="F70" i="11"/>
  <c r="F55" i="11"/>
  <c r="F85" i="11"/>
  <c r="D21" i="11"/>
  <c r="F92" i="11"/>
  <c r="F62" i="11"/>
  <c r="F47" i="11"/>
  <c r="F77" i="11"/>
  <c r="F83" i="11"/>
  <c r="F68" i="11"/>
  <c r="F98" i="11"/>
  <c r="F53" i="11"/>
  <c r="F79" i="11"/>
  <c r="F94" i="11"/>
  <c r="F49" i="11"/>
  <c r="F64" i="11"/>
  <c r="F97" i="11"/>
  <c r="F67" i="11"/>
  <c r="F52" i="11"/>
  <c r="F82" i="11"/>
  <c r="G59" i="11"/>
  <c r="D9" i="11"/>
  <c r="G47" i="11"/>
  <c r="G53" i="11"/>
  <c r="D7" i="11"/>
  <c r="G44" i="11"/>
  <c r="G50" i="11"/>
  <c r="G51" i="11"/>
  <c r="G52" i="11"/>
  <c r="AB52" i="11"/>
  <c r="G54" i="11"/>
  <c r="G45" i="11"/>
  <c r="G49" i="11"/>
  <c r="AC52" i="11"/>
  <c r="G55" i="11"/>
  <c r="G48" i="11" l="1"/>
  <c r="F93" i="11"/>
  <c r="F63" i="11"/>
  <c r="F48" i="11"/>
  <c r="F78" i="11"/>
  <c r="F76" i="11"/>
  <c r="F61" i="11"/>
  <c r="F91" i="11"/>
  <c r="F46" i="11"/>
  <c r="G46" i="11"/>
  <c r="L133" i="10" l="1"/>
  <c r="K133" i="10"/>
  <c r="L132" i="10"/>
  <c r="K132" i="10"/>
  <c r="L123" i="10"/>
  <c r="K123" i="10"/>
  <c r="L115" i="10"/>
  <c r="K115" i="10"/>
  <c r="J135" i="10"/>
  <c r="J134" i="10"/>
  <c r="J133" i="10"/>
  <c r="J132" i="10"/>
  <c r="J131" i="10"/>
  <c r="J130" i="10"/>
  <c r="J129" i="10"/>
  <c r="J128" i="10"/>
  <c r="J127" i="10"/>
  <c r="J126" i="10"/>
  <c r="J125" i="10"/>
  <c r="J124" i="10"/>
  <c r="J123" i="10"/>
  <c r="J122" i="10"/>
  <c r="J121" i="10"/>
  <c r="J119" i="10"/>
  <c r="J118" i="10"/>
  <c r="J117" i="10"/>
  <c r="J116" i="10"/>
  <c r="J115" i="10"/>
  <c r="J114" i="10"/>
  <c r="L110" i="10"/>
  <c r="K110" i="10"/>
  <c r="L109" i="10"/>
  <c r="K109" i="10"/>
  <c r="L100" i="10"/>
  <c r="K100" i="10"/>
  <c r="L92" i="10"/>
  <c r="K92" i="10"/>
  <c r="J112" i="10"/>
  <c r="J111" i="10"/>
  <c r="J110" i="10"/>
  <c r="J109" i="10"/>
  <c r="J108" i="10"/>
  <c r="J107" i="10"/>
  <c r="J106" i="10"/>
  <c r="J105" i="10"/>
  <c r="J104" i="10"/>
  <c r="J103" i="10"/>
  <c r="J102" i="10"/>
  <c r="J101" i="10"/>
  <c r="J100" i="10"/>
  <c r="J99" i="10"/>
  <c r="J98" i="10"/>
  <c r="J96" i="10"/>
  <c r="J95" i="10"/>
  <c r="J94" i="10"/>
  <c r="J93" i="10"/>
  <c r="J92" i="10"/>
  <c r="J91" i="10"/>
  <c r="U133" i="10"/>
  <c r="U132" i="10"/>
  <c r="V133" i="10"/>
  <c r="V132" i="10"/>
  <c r="X133" i="10"/>
  <c r="X132" i="10"/>
  <c r="Z133" i="10"/>
  <c r="Z132" i="10"/>
  <c r="AB122" i="10"/>
  <c r="AA122" i="10"/>
  <c r="Z123" i="10"/>
  <c r="Y123" i="10"/>
  <c r="X123" i="10"/>
  <c r="W123" i="10"/>
  <c r="V123" i="10"/>
  <c r="U123" i="10"/>
  <c r="W115" i="10"/>
  <c r="V115" i="10"/>
  <c r="U115" i="10"/>
  <c r="T125" i="10"/>
  <c r="T124" i="10"/>
  <c r="T123" i="10"/>
  <c r="T122" i="10"/>
  <c r="T121" i="10"/>
  <c r="T118" i="10"/>
  <c r="T117" i="10"/>
  <c r="T116" i="10"/>
  <c r="T115" i="10"/>
  <c r="T114" i="10"/>
  <c r="S125" i="10"/>
  <c r="S124" i="10"/>
  <c r="S123" i="10"/>
  <c r="S122" i="10"/>
  <c r="S121" i="10"/>
  <c r="S119" i="10"/>
  <c r="S118" i="10"/>
  <c r="S117" i="10"/>
  <c r="S116" i="10"/>
  <c r="S115" i="10"/>
  <c r="S114" i="10"/>
  <c r="R125" i="10"/>
  <c r="R124" i="10"/>
  <c r="R123" i="10"/>
  <c r="R122" i="10"/>
  <c r="R121" i="10"/>
  <c r="R119" i="10"/>
  <c r="R118" i="10"/>
  <c r="R117" i="10"/>
  <c r="R116" i="10"/>
  <c r="R115" i="10"/>
  <c r="R114" i="10"/>
  <c r="Q125" i="10"/>
  <c r="Q124" i="10"/>
  <c r="Q123" i="10"/>
  <c r="Q122" i="10"/>
  <c r="Q121" i="10"/>
  <c r="Q118" i="10"/>
  <c r="Q117" i="10"/>
  <c r="Q116" i="10"/>
  <c r="Q115" i="10"/>
  <c r="Q114" i="10"/>
  <c r="P135" i="10"/>
  <c r="P134" i="10"/>
  <c r="P133" i="10"/>
  <c r="P132" i="10"/>
  <c r="P131" i="10"/>
  <c r="P130" i="10"/>
  <c r="P129" i="10"/>
  <c r="P128" i="10"/>
  <c r="P127" i="10"/>
  <c r="P126" i="10"/>
  <c r="P123" i="10"/>
  <c r="P122" i="10"/>
  <c r="P121" i="10"/>
  <c r="P118" i="10"/>
  <c r="P117" i="10"/>
  <c r="P115" i="10"/>
  <c r="O135" i="10"/>
  <c r="O134" i="10"/>
  <c r="O133" i="10"/>
  <c r="O132" i="10"/>
  <c r="O131" i="10"/>
  <c r="O130" i="10"/>
  <c r="O129" i="10"/>
  <c r="O128" i="10"/>
  <c r="O127" i="10"/>
  <c r="O126" i="10"/>
  <c r="O123" i="10"/>
  <c r="O122" i="10"/>
  <c r="O121" i="10"/>
  <c r="O118" i="10"/>
  <c r="O117" i="10"/>
  <c r="O115" i="10"/>
  <c r="N135" i="10"/>
  <c r="N134" i="10"/>
  <c r="N133" i="10"/>
  <c r="N132" i="10"/>
  <c r="N131" i="10"/>
  <c r="N130" i="10"/>
  <c r="N129" i="10"/>
  <c r="N128" i="10"/>
  <c r="N127" i="10"/>
  <c r="N126" i="10"/>
  <c r="N123" i="10"/>
  <c r="N122" i="10"/>
  <c r="N121" i="10"/>
  <c r="N118" i="10"/>
  <c r="N117" i="10"/>
  <c r="N115" i="10"/>
  <c r="M135" i="10"/>
  <c r="M134" i="10"/>
  <c r="M133" i="10"/>
  <c r="M132" i="10"/>
  <c r="M131" i="10"/>
  <c r="M130" i="10"/>
  <c r="M129" i="10"/>
  <c r="M128" i="10"/>
  <c r="M127" i="10"/>
  <c r="M126" i="10"/>
  <c r="M123" i="10"/>
  <c r="M122" i="10"/>
  <c r="M121" i="10"/>
  <c r="M118" i="10"/>
  <c r="M117" i="10"/>
  <c r="M115" i="10"/>
  <c r="I125" i="10"/>
  <c r="I124" i="10"/>
  <c r="I123" i="10"/>
  <c r="I122" i="10"/>
  <c r="I120" i="10"/>
  <c r="I119" i="10"/>
  <c r="I118" i="10"/>
  <c r="I117" i="10"/>
  <c r="I115" i="10"/>
  <c r="I114" i="10"/>
  <c r="H135" i="10"/>
  <c r="H133" i="10"/>
  <c r="H132" i="10"/>
  <c r="H131" i="10"/>
  <c r="H128" i="10"/>
  <c r="H127" i="10"/>
  <c r="G135" i="10"/>
  <c r="G134" i="10"/>
  <c r="G133" i="10"/>
  <c r="G132" i="10"/>
  <c r="G131" i="10"/>
  <c r="G130" i="10"/>
  <c r="G129" i="10"/>
  <c r="G128" i="10"/>
  <c r="G127" i="10"/>
  <c r="G126" i="10"/>
  <c r="G125" i="10"/>
  <c r="G124" i="10"/>
  <c r="G123" i="10"/>
  <c r="G122" i="10"/>
  <c r="G121" i="10"/>
  <c r="G120" i="10"/>
  <c r="G119" i="10"/>
  <c r="G118" i="10"/>
  <c r="G117" i="10"/>
  <c r="G116" i="10"/>
  <c r="G115" i="10"/>
  <c r="G114" i="10"/>
  <c r="F135" i="10"/>
  <c r="F134" i="10"/>
  <c r="F133" i="10"/>
  <c r="F132" i="10"/>
  <c r="F131" i="10"/>
  <c r="F130" i="10"/>
  <c r="F129" i="10"/>
  <c r="F128" i="10"/>
  <c r="F127" i="10"/>
  <c r="F126" i="10"/>
  <c r="F125" i="10"/>
  <c r="F124" i="10"/>
  <c r="F123" i="10"/>
  <c r="F122" i="10"/>
  <c r="F121" i="10"/>
  <c r="F120" i="10"/>
  <c r="F119" i="10"/>
  <c r="F118" i="10"/>
  <c r="F117" i="10"/>
  <c r="F116" i="10"/>
  <c r="F115" i="10"/>
  <c r="F114" i="10"/>
  <c r="E135" i="10"/>
  <c r="E134" i="10"/>
  <c r="E133" i="10"/>
  <c r="E132" i="10"/>
  <c r="E131" i="10"/>
  <c r="E130" i="10"/>
  <c r="E129" i="10"/>
  <c r="E128" i="10"/>
  <c r="E127" i="10"/>
  <c r="E126" i="10"/>
  <c r="E125" i="10"/>
  <c r="E124" i="10"/>
  <c r="E123" i="10"/>
  <c r="E122" i="10"/>
  <c r="E121" i="10"/>
  <c r="E120" i="10"/>
  <c r="E119" i="10"/>
  <c r="E118" i="10"/>
  <c r="E117" i="10"/>
  <c r="E116" i="10"/>
  <c r="E115" i="10"/>
  <c r="E114" i="10"/>
  <c r="Z110" i="10"/>
  <c r="Z109" i="10"/>
  <c r="X110" i="10"/>
  <c r="X109" i="10"/>
  <c r="V110" i="10"/>
  <c r="U110" i="10"/>
  <c r="V109" i="10"/>
  <c r="U109" i="10"/>
  <c r="AB99" i="10"/>
  <c r="AA99" i="10"/>
  <c r="Z100" i="10"/>
  <c r="Y100" i="10"/>
  <c r="X100" i="10"/>
  <c r="W100" i="10"/>
  <c r="V100" i="10"/>
  <c r="U100" i="10"/>
  <c r="W92" i="10"/>
  <c r="V92" i="10"/>
  <c r="U92" i="10"/>
  <c r="T102" i="10"/>
  <c r="T101" i="10"/>
  <c r="T100" i="10"/>
  <c r="T99" i="10"/>
  <c r="T98" i="10"/>
  <c r="T95" i="10"/>
  <c r="T94" i="10"/>
  <c r="T93" i="10"/>
  <c r="T92" i="10"/>
  <c r="T91" i="10"/>
  <c r="S102" i="10"/>
  <c r="S101" i="10"/>
  <c r="S100" i="10"/>
  <c r="S99" i="10"/>
  <c r="S98" i="10"/>
  <c r="S96" i="10"/>
  <c r="S95" i="10"/>
  <c r="S94" i="10"/>
  <c r="S93" i="10"/>
  <c r="S92" i="10"/>
  <c r="S91" i="10"/>
  <c r="R102" i="10"/>
  <c r="R101" i="10"/>
  <c r="R100" i="10"/>
  <c r="R99" i="10"/>
  <c r="R98" i="10"/>
  <c r="R96" i="10"/>
  <c r="R95" i="10"/>
  <c r="R94" i="10"/>
  <c r="R93" i="10"/>
  <c r="R92" i="10"/>
  <c r="R91" i="10"/>
  <c r="Q102" i="10"/>
  <c r="Q101" i="10"/>
  <c r="Q100" i="10"/>
  <c r="Q99" i="10"/>
  <c r="Q98" i="10"/>
  <c r="Q95" i="10"/>
  <c r="Q94" i="10"/>
  <c r="Q93" i="10"/>
  <c r="Q92" i="10"/>
  <c r="Q91" i="10"/>
  <c r="P112" i="10"/>
  <c r="P111" i="10"/>
  <c r="P110" i="10"/>
  <c r="P109" i="10"/>
  <c r="P108" i="10"/>
  <c r="P107" i="10"/>
  <c r="P106" i="10"/>
  <c r="P105" i="10"/>
  <c r="P104" i="10"/>
  <c r="P103" i="10"/>
  <c r="P100" i="10"/>
  <c r="P99" i="10"/>
  <c r="P98" i="10"/>
  <c r="P95" i="10"/>
  <c r="P94" i="10"/>
  <c r="P92" i="10"/>
  <c r="O112" i="10"/>
  <c r="O111" i="10"/>
  <c r="O110" i="10"/>
  <c r="O109" i="10"/>
  <c r="O108" i="10"/>
  <c r="O107" i="10"/>
  <c r="O106" i="10"/>
  <c r="O105" i="10"/>
  <c r="O104" i="10"/>
  <c r="O103" i="10"/>
  <c r="O100" i="10"/>
  <c r="O99" i="10"/>
  <c r="O98" i="10"/>
  <c r="O95" i="10"/>
  <c r="O94" i="10"/>
  <c r="O92" i="10"/>
  <c r="N112" i="10"/>
  <c r="N111" i="10"/>
  <c r="N110" i="10"/>
  <c r="N109" i="10"/>
  <c r="N108" i="10"/>
  <c r="N107" i="10"/>
  <c r="N106" i="10"/>
  <c r="N105" i="10"/>
  <c r="N104" i="10"/>
  <c r="N103" i="10"/>
  <c r="N100" i="10"/>
  <c r="N99" i="10"/>
  <c r="N98" i="10"/>
  <c r="N95" i="10"/>
  <c r="N94" i="10"/>
  <c r="N92" i="10"/>
  <c r="M112" i="10"/>
  <c r="M111" i="10"/>
  <c r="M110" i="10"/>
  <c r="M109" i="10"/>
  <c r="M108" i="10"/>
  <c r="M107" i="10"/>
  <c r="M106" i="10"/>
  <c r="M105" i="10"/>
  <c r="M104" i="10"/>
  <c r="M103" i="10"/>
  <c r="M100" i="10"/>
  <c r="M99" i="10"/>
  <c r="M98" i="10"/>
  <c r="M95" i="10"/>
  <c r="M94" i="10"/>
  <c r="M92" i="10"/>
  <c r="I102" i="10"/>
  <c r="I101" i="10"/>
  <c r="I100" i="10"/>
  <c r="I99" i="10"/>
  <c r="I97" i="10"/>
  <c r="I96" i="10"/>
  <c r="I95" i="10"/>
  <c r="I94" i="10"/>
  <c r="I92" i="10"/>
  <c r="I91" i="10"/>
  <c r="G112" i="10"/>
  <c r="G111" i="10"/>
  <c r="G110" i="10"/>
  <c r="G109" i="10"/>
  <c r="G108" i="10"/>
  <c r="G107" i="10"/>
  <c r="G106" i="10"/>
  <c r="G105" i="10"/>
  <c r="G104" i="10"/>
  <c r="G103" i="10"/>
  <c r="G102" i="10"/>
  <c r="G101" i="10"/>
  <c r="G100" i="10"/>
  <c r="G99" i="10"/>
  <c r="G98" i="10"/>
  <c r="G97" i="10"/>
  <c r="G96" i="10"/>
  <c r="G95" i="10"/>
  <c r="G94" i="10"/>
  <c r="G93" i="10"/>
  <c r="G92" i="10"/>
  <c r="G91" i="10"/>
  <c r="F112" i="10"/>
  <c r="F111" i="10"/>
  <c r="F110" i="10"/>
  <c r="F109" i="10"/>
  <c r="F108" i="10"/>
  <c r="F107" i="10"/>
  <c r="F106" i="10"/>
  <c r="F105" i="10"/>
  <c r="F104" i="10"/>
  <c r="F103" i="10"/>
  <c r="F102" i="10"/>
  <c r="F101" i="10"/>
  <c r="F100" i="10"/>
  <c r="F99" i="10"/>
  <c r="F98" i="10"/>
  <c r="F97" i="10"/>
  <c r="F96" i="10"/>
  <c r="F95" i="10"/>
  <c r="F94" i="10"/>
  <c r="F93" i="10"/>
  <c r="F92" i="10"/>
  <c r="F91" i="10"/>
  <c r="E112" i="10"/>
  <c r="E111" i="10"/>
  <c r="E110" i="10"/>
  <c r="E109" i="10"/>
  <c r="E108" i="10"/>
  <c r="E107" i="10"/>
  <c r="E106" i="10"/>
  <c r="E105" i="10"/>
  <c r="E104" i="10"/>
  <c r="E103" i="10"/>
  <c r="E102" i="10"/>
  <c r="E101" i="10"/>
  <c r="E100" i="10"/>
  <c r="E99" i="10"/>
  <c r="E98" i="10"/>
  <c r="E97" i="10"/>
  <c r="E96" i="10"/>
  <c r="E95" i="10"/>
  <c r="E94" i="10"/>
  <c r="E93" i="10"/>
  <c r="E92" i="10"/>
  <c r="E91" i="10"/>
  <c r="H112" i="10"/>
  <c r="H110" i="10"/>
  <c r="H109" i="10"/>
  <c r="H108" i="10"/>
  <c r="H105" i="10"/>
  <c r="H104" i="10"/>
  <c r="AB76" i="10" l="1"/>
  <c r="AA76" i="10"/>
  <c r="AB53" i="10"/>
  <c r="AA53" i="10"/>
  <c r="Z87" i="10"/>
  <c r="Z86" i="10"/>
  <c r="X87" i="10"/>
  <c r="X86" i="10"/>
  <c r="V87" i="10"/>
  <c r="V86" i="10"/>
  <c r="U87" i="10"/>
  <c r="U86" i="10"/>
  <c r="Z77" i="10"/>
  <c r="Y77" i="10"/>
  <c r="X77" i="10"/>
  <c r="W77" i="10"/>
  <c r="V77" i="10"/>
  <c r="U77" i="10"/>
  <c r="W69" i="10"/>
  <c r="V69" i="10"/>
  <c r="U69" i="10"/>
  <c r="T79" i="10"/>
  <c r="T78" i="10"/>
  <c r="T77" i="10"/>
  <c r="T76" i="10"/>
  <c r="T75" i="10"/>
  <c r="T72" i="10"/>
  <c r="T71" i="10"/>
  <c r="T70" i="10"/>
  <c r="T69" i="10"/>
  <c r="T68" i="10"/>
  <c r="S79" i="10"/>
  <c r="S78" i="10"/>
  <c r="S77" i="10"/>
  <c r="S76" i="10"/>
  <c r="S75" i="10"/>
  <c r="S73" i="10"/>
  <c r="S72" i="10"/>
  <c r="S71" i="10"/>
  <c r="S70" i="10"/>
  <c r="S69" i="10"/>
  <c r="S68" i="10"/>
  <c r="R79" i="10"/>
  <c r="R78" i="10"/>
  <c r="R77" i="10"/>
  <c r="R76" i="10"/>
  <c r="R75" i="10"/>
  <c r="R73" i="10"/>
  <c r="R72" i="10"/>
  <c r="R71" i="10"/>
  <c r="R70" i="10"/>
  <c r="R69" i="10"/>
  <c r="R68" i="10"/>
  <c r="Q79" i="10"/>
  <c r="Q78" i="10"/>
  <c r="Q77" i="10"/>
  <c r="Q76" i="10"/>
  <c r="Q75" i="10"/>
  <c r="Q72" i="10"/>
  <c r="Q71" i="10"/>
  <c r="Q70" i="10"/>
  <c r="Q69" i="10"/>
  <c r="Q68" i="10"/>
  <c r="P89" i="10"/>
  <c r="P88" i="10"/>
  <c r="P87" i="10"/>
  <c r="P86" i="10"/>
  <c r="P85" i="10"/>
  <c r="P84" i="10"/>
  <c r="P83" i="10"/>
  <c r="P82" i="10"/>
  <c r="P81" i="10"/>
  <c r="P80" i="10"/>
  <c r="P77" i="10"/>
  <c r="P76" i="10"/>
  <c r="P75" i="10"/>
  <c r="P72" i="10"/>
  <c r="P71" i="10"/>
  <c r="P69" i="10"/>
  <c r="O89" i="10"/>
  <c r="O88" i="10"/>
  <c r="O87" i="10"/>
  <c r="O86" i="10"/>
  <c r="O85" i="10"/>
  <c r="O84" i="10"/>
  <c r="O83" i="10"/>
  <c r="O82" i="10"/>
  <c r="O81" i="10"/>
  <c r="O80" i="10"/>
  <c r="O77" i="10"/>
  <c r="O76" i="10"/>
  <c r="O75" i="10"/>
  <c r="O72" i="10"/>
  <c r="O71" i="10"/>
  <c r="O69" i="10"/>
  <c r="N89" i="10"/>
  <c r="N88" i="10"/>
  <c r="N87" i="10"/>
  <c r="N86" i="10"/>
  <c r="N85" i="10"/>
  <c r="N84" i="10"/>
  <c r="N83" i="10"/>
  <c r="N82" i="10"/>
  <c r="N81" i="10"/>
  <c r="N80" i="10"/>
  <c r="N77" i="10"/>
  <c r="N76" i="10"/>
  <c r="N75" i="10"/>
  <c r="N72" i="10"/>
  <c r="N71" i="10"/>
  <c r="N69" i="10"/>
  <c r="M89" i="10"/>
  <c r="M88" i="10"/>
  <c r="M87" i="10"/>
  <c r="M86" i="10"/>
  <c r="M85" i="10"/>
  <c r="M84" i="10"/>
  <c r="M83" i="10"/>
  <c r="M82" i="10"/>
  <c r="M81" i="10"/>
  <c r="M80" i="10"/>
  <c r="M77" i="10"/>
  <c r="M76" i="10"/>
  <c r="M75" i="10"/>
  <c r="M72" i="10"/>
  <c r="M71" i="10"/>
  <c r="M69" i="10"/>
  <c r="L87" i="10"/>
  <c r="L86" i="10"/>
  <c r="L77" i="10"/>
  <c r="L69" i="10"/>
  <c r="K87" i="10"/>
  <c r="K86" i="10"/>
  <c r="K77" i="10"/>
  <c r="K69" i="10"/>
  <c r="J89" i="10"/>
  <c r="J88" i="10"/>
  <c r="J87" i="10"/>
  <c r="J86" i="10"/>
  <c r="J85" i="10"/>
  <c r="J84" i="10"/>
  <c r="J83" i="10"/>
  <c r="J82" i="10"/>
  <c r="J81" i="10"/>
  <c r="J80" i="10"/>
  <c r="J79" i="10"/>
  <c r="J78" i="10"/>
  <c r="J77" i="10"/>
  <c r="J76" i="10"/>
  <c r="J75" i="10"/>
  <c r="J73" i="10"/>
  <c r="J72" i="10"/>
  <c r="J71" i="10"/>
  <c r="J70" i="10"/>
  <c r="J69" i="10"/>
  <c r="J68" i="10"/>
  <c r="I79" i="10"/>
  <c r="I78" i="10"/>
  <c r="I77" i="10"/>
  <c r="I76" i="10"/>
  <c r="I74" i="10"/>
  <c r="I73" i="10"/>
  <c r="I72" i="10"/>
  <c r="I71" i="10"/>
  <c r="I69" i="10"/>
  <c r="I68" i="10"/>
  <c r="H89" i="10"/>
  <c r="H87" i="10"/>
  <c r="H86" i="10"/>
  <c r="H85" i="10"/>
  <c r="H82" i="10"/>
  <c r="H81" i="10"/>
  <c r="G89" i="10"/>
  <c r="G88" i="10"/>
  <c r="G87" i="10"/>
  <c r="G86" i="10"/>
  <c r="G85" i="10"/>
  <c r="G84" i="10"/>
  <c r="G83" i="10"/>
  <c r="G82" i="10"/>
  <c r="G81" i="10"/>
  <c r="G80" i="10"/>
  <c r="G79" i="10"/>
  <c r="G78" i="10"/>
  <c r="G77" i="10"/>
  <c r="G76" i="10"/>
  <c r="G75" i="10"/>
  <c r="G74" i="10"/>
  <c r="G73" i="10"/>
  <c r="G72" i="10"/>
  <c r="G71" i="10"/>
  <c r="G70" i="10"/>
  <c r="G69" i="10"/>
  <c r="G68" i="10"/>
  <c r="F89" i="10"/>
  <c r="F88" i="10"/>
  <c r="F87" i="10"/>
  <c r="F86" i="10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Z64" i="10"/>
  <c r="Z63" i="10"/>
  <c r="X64" i="10"/>
  <c r="X63" i="10"/>
  <c r="V64" i="10"/>
  <c r="V63" i="10"/>
  <c r="U64" i="10"/>
  <c r="U63" i="10"/>
  <c r="Z54" i="10"/>
  <c r="Y54" i="10"/>
  <c r="X54" i="10"/>
  <c r="W54" i="10"/>
  <c r="V54" i="10"/>
  <c r="U54" i="10"/>
  <c r="W46" i="10"/>
  <c r="V46" i="10"/>
  <c r="U46" i="10"/>
  <c r="T56" i="10"/>
  <c r="T55" i="10"/>
  <c r="T54" i="10"/>
  <c r="T53" i="10"/>
  <c r="T52" i="10"/>
  <c r="T49" i="10"/>
  <c r="T48" i="10"/>
  <c r="T47" i="10"/>
  <c r="T46" i="10"/>
  <c r="T45" i="10"/>
  <c r="S56" i="10"/>
  <c r="S55" i="10"/>
  <c r="S54" i="10"/>
  <c r="S53" i="10"/>
  <c r="S52" i="10"/>
  <c r="S50" i="10"/>
  <c r="S49" i="10"/>
  <c r="S48" i="10"/>
  <c r="S47" i="10"/>
  <c r="S46" i="10"/>
  <c r="S45" i="10"/>
  <c r="R56" i="10"/>
  <c r="R55" i="10"/>
  <c r="R54" i="10"/>
  <c r="R53" i="10"/>
  <c r="R52" i="10"/>
  <c r="R50" i="10"/>
  <c r="R49" i="10"/>
  <c r="R48" i="10"/>
  <c r="R47" i="10"/>
  <c r="R46" i="10"/>
  <c r="R45" i="10"/>
  <c r="Q56" i="10"/>
  <c r="Q55" i="10"/>
  <c r="Q54" i="10"/>
  <c r="Q53" i="10"/>
  <c r="Q52" i="10"/>
  <c r="Q49" i="10"/>
  <c r="Q48" i="10"/>
  <c r="Q47" i="10"/>
  <c r="Q46" i="10"/>
  <c r="Q45" i="10"/>
  <c r="P66" i="10"/>
  <c r="P65" i="10"/>
  <c r="P64" i="10"/>
  <c r="P63" i="10"/>
  <c r="P62" i="10"/>
  <c r="P61" i="10"/>
  <c r="P60" i="10"/>
  <c r="P59" i="10"/>
  <c r="P58" i="10"/>
  <c r="P57" i="10"/>
  <c r="P54" i="10"/>
  <c r="P53" i="10"/>
  <c r="P52" i="10"/>
  <c r="P49" i="10"/>
  <c r="P48" i="10"/>
  <c r="P46" i="10"/>
  <c r="O66" i="10"/>
  <c r="O65" i="10"/>
  <c r="O64" i="10"/>
  <c r="O63" i="10"/>
  <c r="O62" i="10"/>
  <c r="O61" i="10"/>
  <c r="O60" i="10"/>
  <c r="O59" i="10"/>
  <c r="O58" i="10"/>
  <c r="O57" i="10"/>
  <c r="O54" i="10"/>
  <c r="O53" i="10"/>
  <c r="O52" i="10"/>
  <c r="O49" i="10"/>
  <c r="O48" i="10"/>
  <c r="N66" i="10"/>
  <c r="N65" i="10"/>
  <c r="N64" i="10"/>
  <c r="N63" i="10"/>
  <c r="N62" i="10"/>
  <c r="N61" i="10"/>
  <c r="N60" i="10"/>
  <c r="N59" i="10"/>
  <c r="N58" i="10"/>
  <c r="N57" i="10"/>
  <c r="N54" i="10"/>
  <c r="N53" i="10"/>
  <c r="N52" i="10"/>
  <c r="N49" i="10"/>
  <c r="N48" i="10"/>
  <c r="N46" i="10"/>
  <c r="M66" i="10"/>
  <c r="M65" i="10"/>
  <c r="M64" i="10"/>
  <c r="M63" i="10"/>
  <c r="M62" i="10"/>
  <c r="M61" i="10"/>
  <c r="M60" i="10"/>
  <c r="M59" i="10"/>
  <c r="M58" i="10"/>
  <c r="M57" i="10"/>
  <c r="M54" i="10"/>
  <c r="M53" i="10"/>
  <c r="M52" i="10"/>
  <c r="M49" i="10"/>
  <c r="M48" i="10"/>
  <c r="M46" i="10"/>
  <c r="L64" i="10"/>
  <c r="L63" i="10"/>
  <c r="L54" i="10"/>
  <c r="L46" i="10"/>
  <c r="K64" i="10"/>
  <c r="K63" i="10"/>
  <c r="K54" i="10"/>
  <c r="K46" i="10"/>
  <c r="J66" i="10"/>
  <c r="J65" i="10"/>
  <c r="J64" i="10"/>
  <c r="J63" i="10"/>
  <c r="J62" i="10"/>
  <c r="J61" i="10"/>
  <c r="J60" i="10"/>
  <c r="J59" i="10"/>
  <c r="J58" i="10"/>
  <c r="J57" i="10"/>
  <c r="J56" i="10"/>
  <c r="J55" i="10"/>
  <c r="J54" i="10"/>
  <c r="J53" i="10"/>
  <c r="J52" i="10"/>
  <c r="J50" i="10"/>
  <c r="J49" i="10"/>
  <c r="J48" i="10"/>
  <c r="J47" i="10"/>
  <c r="J46" i="10"/>
  <c r="J45" i="10"/>
  <c r="I56" i="10"/>
  <c r="I55" i="10"/>
  <c r="I54" i="10"/>
  <c r="I53" i="10"/>
  <c r="I51" i="10"/>
  <c r="I50" i="10"/>
  <c r="I49" i="10"/>
  <c r="I48" i="10"/>
  <c r="I46" i="10"/>
  <c r="I45" i="10"/>
  <c r="H66" i="10"/>
  <c r="H64" i="10"/>
  <c r="H63" i="10"/>
  <c r="H62" i="10"/>
  <c r="H59" i="10"/>
  <c r="H58" i="10"/>
  <c r="G66" i="10"/>
  <c r="G65" i="10"/>
  <c r="G64" i="10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O46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E89" i="10"/>
  <c r="E88" i="10"/>
  <c r="E87" i="10"/>
  <c r="E86" i="10"/>
  <c r="E85" i="10"/>
  <c r="E84" i="10"/>
  <c r="E83" i="10"/>
  <c r="E82" i="10"/>
  <c r="E81" i="10"/>
  <c r="E80" i="10"/>
  <c r="E79" i="10"/>
  <c r="E78" i="10"/>
  <c r="E77" i="10"/>
  <c r="E76" i="10"/>
  <c r="E75" i="10"/>
  <c r="E74" i="10"/>
  <c r="E73" i="10"/>
  <c r="E72" i="10"/>
  <c r="E71" i="10"/>
  <c r="E70" i="10"/>
  <c r="E69" i="10"/>
  <c r="E68" i="10"/>
  <c r="O12" i="10" l="1"/>
  <c r="O9" i="10" l="1"/>
  <c r="O8" i="10"/>
  <c r="N29" i="10"/>
  <c r="N9" i="10"/>
  <c r="N8" i="10"/>
  <c r="L9" i="10"/>
  <c r="L8" i="10"/>
  <c r="M9" i="10"/>
  <c r="M8" i="10"/>
  <c r="E9" i="10"/>
  <c r="F9" i="10"/>
  <c r="E7" i="10"/>
  <c r="F7" i="10"/>
  <c r="O13" i="10"/>
  <c r="N13" i="10"/>
  <c r="S13" i="10"/>
  <c r="S12" i="10"/>
  <c r="S16" i="10"/>
  <c r="S5" i="10"/>
  <c r="S15" i="10"/>
  <c r="S14" i="10"/>
  <c r="S6" i="10"/>
  <c r="R8" i="1"/>
  <c r="R9" i="1"/>
  <c r="R10" i="1"/>
  <c r="R13" i="1"/>
  <c r="R14" i="1"/>
  <c r="R15" i="1"/>
  <c r="R16" i="1"/>
  <c r="R7" i="1"/>
  <c r="R6" i="1"/>
  <c r="R5" i="1"/>
  <c r="R5" i="10" l="1"/>
  <c r="R15" i="10"/>
  <c r="R14" i="10"/>
  <c r="R6" i="10"/>
  <c r="Q5" i="10" l="1"/>
  <c r="Q15" i="10"/>
  <c r="Q14" i="10"/>
  <c r="Q6" i="10"/>
  <c r="M12" i="10" l="1"/>
  <c r="M14" i="10"/>
  <c r="M6" i="10"/>
  <c r="K14" i="10"/>
  <c r="K6" i="10"/>
  <c r="J14" i="10"/>
  <c r="J6" i="10"/>
  <c r="H5" i="10"/>
  <c r="H15" i="10"/>
  <c r="H16" i="10"/>
  <c r="H14" i="10"/>
  <c r="H6" i="10"/>
  <c r="E5" i="10"/>
  <c r="E15" i="10"/>
  <c r="E12" i="10"/>
  <c r="E16" i="10"/>
  <c r="E14" i="10"/>
  <c r="E6" i="10"/>
  <c r="D22" i="10" l="1"/>
  <c r="D20" i="10"/>
  <c r="D19" i="10"/>
  <c r="D18" i="10"/>
  <c r="D25" i="10"/>
  <c r="D17" i="10"/>
  <c r="D26" i="10"/>
  <c r="D24" i="10"/>
  <c r="D23" i="10"/>
  <c r="D15" i="10"/>
  <c r="D13" i="10"/>
  <c r="D12" i="10"/>
  <c r="D16" i="10"/>
  <c r="D11" i="10"/>
  <c r="D10" i="10"/>
  <c r="D9" i="10"/>
  <c r="D8" i="10"/>
  <c r="D7" i="10"/>
  <c r="D14" i="10"/>
  <c r="D6" i="10"/>
  <c r="D5" i="10"/>
  <c r="D4" i="10"/>
  <c r="E43" i="10" s="1"/>
  <c r="E60" i="10" l="1"/>
  <c r="E54" i="10"/>
  <c r="E53" i="10"/>
  <c r="E66" i="10"/>
  <c r="E59" i="10"/>
  <c r="E58" i="10"/>
  <c r="E47" i="10"/>
  <c r="E51" i="10"/>
  <c r="E55" i="10"/>
  <c r="E45" i="10"/>
  <c r="E48" i="10"/>
  <c r="E56" i="10"/>
  <c r="E63" i="10"/>
  <c r="E57" i="10"/>
  <c r="E46" i="10"/>
  <c r="E49" i="10"/>
  <c r="E52" i="10"/>
  <c r="E64" i="10"/>
  <c r="E65" i="10"/>
  <c r="E62" i="10"/>
  <c r="O22" i="10"/>
  <c r="G22" i="10"/>
  <c r="O20" i="10"/>
  <c r="O19" i="10"/>
  <c r="O18" i="10"/>
  <c r="O25" i="10"/>
  <c r="N25" i="10"/>
  <c r="M25" i="10"/>
  <c r="O17" i="10"/>
  <c r="M17" i="10"/>
  <c r="O21" i="10"/>
  <c r="N21" i="10"/>
  <c r="M21" i="10"/>
  <c r="F21" i="10"/>
  <c r="O26" i="10"/>
  <c r="M26" i="10"/>
  <c r="O24" i="10"/>
  <c r="M24" i="10"/>
  <c r="O23" i="10"/>
  <c r="M23" i="10"/>
  <c r="O14" i="10"/>
  <c r="O6" i="10"/>
  <c r="D21" i="10" l="1"/>
  <c r="E61" i="10" s="1"/>
  <c r="H24" i="9"/>
  <c r="H25" i="9"/>
  <c r="G25" i="9"/>
  <c r="G24" i="9"/>
  <c r="E50" i="10" l="1"/>
  <c r="N26" i="1"/>
  <c r="F26" i="1"/>
  <c r="N25" i="1"/>
  <c r="N24" i="1"/>
  <c r="N23" i="1"/>
  <c r="N22" i="1"/>
  <c r="N21" i="1"/>
  <c r="N20" i="1"/>
  <c r="N19" i="1"/>
  <c r="N18" i="1"/>
  <c r="N17" i="1"/>
  <c r="M22" i="1"/>
  <c r="M20" i="1"/>
  <c r="L22" i="1"/>
  <c r="L20" i="1"/>
  <c r="L21" i="1"/>
  <c r="L19" i="1"/>
  <c r="L18" i="1"/>
  <c r="L17" i="1"/>
  <c r="E28" i="7"/>
  <c r="N14" i="1"/>
  <c r="N10" i="1"/>
  <c r="N9" i="1"/>
  <c r="L14" i="1"/>
  <c r="L10" i="1"/>
  <c r="L9" i="1"/>
  <c r="L7" i="1"/>
  <c r="L6" i="1"/>
  <c r="P7" i="1"/>
  <c r="P6" i="1"/>
  <c r="P5" i="1"/>
  <c r="N7" i="1"/>
  <c r="N6" i="1"/>
  <c r="G13" i="7"/>
  <c r="N15" i="1" l="1"/>
  <c r="G12" i="8"/>
  <c r="E20" i="1" l="1"/>
  <c r="E23" i="12"/>
  <c r="D23" i="12"/>
  <c r="P11" i="13" l="1"/>
  <c r="P25" i="13" s="1"/>
  <c r="P19" i="13"/>
  <c r="P18" i="13" l="1"/>
  <c r="J12" i="13"/>
  <c r="J65" i="13"/>
  <c r="J78" i="13"/>
  <c r="G66" i="13"/>
  <c r="H80" i="13"/>
  <c r="H68" i="13"/>
  <c r="G65" i="13"/>
  <c r="G80" i="13"/>
  <c r="J77" i="13"/>
  <c r="J80" i="13"/>
  <c r="G78" i="13"/>
  <c r="G77" i="13"/>
  <c r="J66" i="13"/>
  <c r="H66" i="13"/>
  <c r="J79" i="13"/>
  <c r="J67" i="13"/>
  <c r="H78" i="13"/>
  <c r="H65" i="13"/>
  <c r="J68" i="13"/>
  <c r="G68" i="13"/>
  <c r="AB83" i="13"/>
  <c r="AB71" i="13"/>
  <c r="H77" i="13"/>
  <c r="Q14" i="13"/>
  <c r="Q8" i="13"/>
  <c r="Q18" i="13" s="1"/>
  <c r="S11" i="13" l="1"/>
  <c r="S25" i="13" s="1"/>
  <c r="S14" i="13"/>
  <c r="U7" i="13"/>
  <c r="S21" i="13"/>
  <c r="S19" i="13"/>
  <c r="S12" i="13"/>
  <c r="S10" i="13"/>
  <c r="S18" i="13"/>
  <c r="S17" i="13"/>
  <c r="S20" i="13"/>
  <c r="Q59" i="13"/>
  <c r="Q47" i="13"/>
  <c r="Q43" i="13"/>
  <c r="Q55" i="13"/>
  <c r="Q54" i="13"/>
  <c r="Q42" i="13"/>
  <c r="H20" i="13"/>
  <c r="H17" i="13"/>
  <c r="H10" i="13"/>
  <c r="H21" i="13"/>
  <c r="H19" i="13"/>
  <c r="Q19" i="13" s="1"/>
  <c r="H14" i="13"/>
  <c r="H11" i="13"/>
  <c r="Q11" i="13" s="1"/>
  <c r="U13" i="13" l="1"/>
  <c r="U8" i="13"/>
  <c r="Q25" i="13"/>
  <c r="H25" i="13"/>
  <c r="X11" i="13"/>
  <c r="X25" i="13" s="1"/>
  <c r="F11" i="13"/>
  <c r="F25" i="13" s="1"/>
  <c r="J11" i="13"/>
  <c r="J25" i="13" s="1"/>
  <c r="M11" i="13"/>
  <c r="M25" i="13" s="1"/>
  <c r="G11" i="13"/>
  <c r="G25" i="13" s="1"/>
  <c r="V11" i="13"/>
  <c r="V25" i="13" s="1"/>
  <c r="L11" i="13"/>
  <c r="L25" i="13" s="1"/>
  <c r="W11" i="13"/>
  <c r="W25" i="13" s="1"/>
  <c r="F14" i="13"/>
  <c r="H43" i="13" s="1"/>
  <c r="P14" i="13"/>
  <c r="G14" i="13"/>
  <c r="N14" i="13"/>
  <c r="F17" i="13"/>
  <c r="S46" i="13" s="1"/>
  <c r="G17" i="13"/>
  <c r="N17" i="13"/>
  <c r="U21" i="13"/>
  <c r="U20" i="13"/>
  <c r="U12" i="13"/>
  <c r="U14" i="13"/>
  <c r="U19" i="13"/>
  <c r="U11" i="13"/>
  <c r="U25" i="13" s="1"/>
  <c r="U10" i="13"/>
  <c r="U17" i="13"/>
  <c r="U18" i="13"/>
  <c r="M19" i="13"/>
  <c r="Z19" i="13"/>
  <c r="AA19" i="13"/>
  <c r="W19" i="13"/>
  <c r="G19" i="13"/>
  <c r="L19" i="13"/>
  <c r="F19" i="13"/>
  <c r="H87" i="13" s="1"/>
  <c r="X19" i="13"/>
  <c r="Y19" i="13"/>
  <c r="J19" i="13"/>
  <c r="V19" i="13"/>
  <c r="J20" i="13"/>
  <c r="G20" i="13"/>
  <c r="F20" i="13"/>
  <c r="G10" i="13"/>
  <c r="J10" i="13"/>
  <c r="F10" i="13"/>
  <c r="H63" i="13" s="1"/>
  <c r="S41" i="13"/>
  <c r="S65" i="13"/>
  <c r="S53" i="13"/>
  <c r="S77" i="13"/>
  <c r="H18" i="13"/>
  <c r="F21" i="13"/>
  <c r="S62" i="13" s="1"/>
  <c r="J21" i="13"/>
  <c r="G21" i="13"/>
  <c r="S83" i="13"/>
  <c r="S59" i="13"/>
  <c r="S47" i="13"/>
  <c r="S71" i="13"/>
  <c r="S42" i="13"/>
  <c r="S54" i="13"/>
  <c r="S78" i="13"/>
  <c r="S66" i="13"/>
  <c r="J63" i="13" l="1"/>
  <c r="S64" i="13"/>
  <c r="V87" i="13"/>
  <c r="J87" i="13"/>
  <c r="Z87" i="13"/>
  <c r="Y87" i="13"/>
  <c r="X87" i="13"/>
  <c r="W87" i="13"/>
  <c r="H60" i="13"/>
  <c r="F87" i="13"/>
  <c r="K87" i="13"/>
  <c r="R87" i="13"/>
  <c r="N87" i="13"/>
  <c r="AA87" i="13"/>
  <c r="H64" i="13"/>
  <c r="S61" i="13"/>
  <c r="R49" i="13"/>
  <c r="K49" i="13"/>
  <c r="K73" i="13"/>
  <c r="K61" i="13"/>
  <c r="K85" i="13"/>
  <c r="W40" i="13"/>
  <c r="S70" i="13"/>
  <c r="U40" i="13"/>
  <c r="S40" i="13"/>
  <c r="S60" i="13"/>
  <c r="S79" i="13"/>
  <c r="S43" i="13"/>
  <c r="H48" i="13"/>
  <c r="J64" i="13"/>
  <c r="S72" i="13"/>
  <c r="Q40" i="13"/>
  <c r="H62" i="13"/>
  <c r="H46" i="13"/>
  <c r="H79" i="13"/>
  <c r="S55" i="13"/>
  <c r="H40" i="13"/>
  <c r="S63" i="13"/>
  <c r="S86" i="13"/>
  <c r="S85" i="13"/>
  <c r="H74" i="13"/>
  <c r="S67" i="13"/>
  <c r="H73" i="13"/>
  <c r="H61" i="13"/>
  <c r="U46" i="13"/>
  <c r="H67" i="13"/>
  <c r="S73" i="13"/>
  <c r="J85" i="13"/>
  <c r="J73" i="13"/>
  <c r="J72" i="13"/>
  <c r="J84" i="13"/>
  <c r="S84" i="13"/>
  <c r="R48" i="13"/>
  <c r="K72" i="13"/>
  <c r="R72" i="13"/>
  <c r="F84" i="13"/>
  <c r="K48" i="13"/>
  <c r="K60" i="13"/>
  <c r="N84" i="13"/>
  <c r="F60" i="13"/>
  <c r="R84" i="13"/>
  <c r="K84" i="13"/>
  <c r="N48" i="13"/>
  <c r="R60" i="13"/>
  <c r="F48" i="13"/>
  <c r="F72" i="13"/>
  <c r="N72" i="13"/>
  <c r="N60" i="13"/>
  <c r="P60" i="13"/>
  <c r="P48" i="13"/>
  <c r="AA72" i="13"/>
  <c r="AA84" i="13"/>
  <c r="AA48" i="13"/>
  <c r="AA60" i="13"/>
  <c r="U48" i="13"/>
  <c r="U60" i="13"/>
  <c r="U61" i="13"/>
  <c r="U49" i="13"/>
  <c r="G46" i="13"/>
  <c r="G70" i="13"/>
  <c r="P43" i="13"/>
  <c r="P55" i="13"/>
  <c r="L40" i="13"/>
  <c r="L64" i="13"/>
  <c r="Q60" i="13"/>
  <c r="Q48" i="13"/>
  <c r="V72" i="13"/>
  <c r="V60" i="13"/>
  <c r="V48" i="13"/>
  <c r="V84" i="13"/>
  <c r="W72" i="13"/>
  <c r="W60" i="13"/>
  <c r="W84" i="13"/>
  <c r="W48" i="13"/>
  <c r="U59" i="13"/>
  <c r="U47" i="13"/>
  <c r="U41" i="13"/>
  <c r="U53" i="13"/>
  <c r="H50" i="13"/>
  <c r="R18" i="13"/>
  <c r="G18" i="13"/>
  <c r="F18" i="13"/>
  <c r="H71" i="13" s="1"/>
  <c r="H39" i="13"/>
  <c r="F63" i="13"/>
  <c r="F39" i="13"/>
  <c r="R63" i="13"/>
  <c r="R39" i="13"/>
  <c r="K39" i="13"/>
  <c r="K63" i="13"/>
  <c r="H72" i="13"/>
  <c r="Y48" i="13"/>
  <c r="Y72" i="13"/>
  <c r="Y84" i="13"/>
  <c r="Y60" i="13"/>
  <c r="L60" i="13"/>
  <c r="L48" i="13"/>
  <c r="L84" i="13"/>
  <c r="L72" i="13"/>
  <c r="Z48" i="13"/>
  <c r="Z84" i="13"/>
  <c r="Z72" i="13"/>
  <c r="Z60" i="13"/>
  <c r="U42" i="13"/>
  <c r="U54" i="13"/>
  <c r="U62" i="13"/>
  <c r="U50" i="13"/>
  <c r="H70" i="13"/>
  <c r="R70" i="13"/>
  <c r="F70" i="13"/>
  <c r="R46" i="13"/>
  <c r="K70" i="13"/>
  <c r="F46" i="13"/>
  <c r="K46" i="13"/>
  <c r="F55" i="13"/>
  <c r="R79" i="13"/>
  <c r="F43" i="13"/>
  <c r="R55" i="13"/>
  <c r="F67" i="13"/>
  <c r="R43" i="13"/>
  <c r="R67" i="13"/>
  <c r="F79" i="13"/>
  <c r="V40" i="13"/>
  <c r="V64" i="13"/>
  <c r="R64" i="13"/>
  <c r="N64" i="13"/>
  <c r="F64" i="13"/>
  <c r="K64" i="13"/>
  <c r="F40" i="13"/>
  <c r="R40" i="13"/>
  <c r="N40" i="13"/>
  <c r="K40" i="13"/>
  <c r="P40" i="13"/>
  <c r="G39" i="13"/>
  <c r="G63" i="13"/>
  <c r="G85" i="13"/>
  <c r="G61" i="13"/>
  <c r="G73" i="13"/>
  <c r="G49" i="13"/>
  <c r="N13" i="13"/>
  <c r="N55" i="13"/>
  <c r="N43" i="13"/>
  <c r="N67" i="13"/>
  <c r="N79" i="13"/>
  <c r="M64" i="13"/>
  <c r="M40" i="13"/>
  <c r="J86" i="13"/>
  <c r="J74" i="13"/>
  <c r="F62" i="13"/>
  <c r="F74" i="13"/>
  <c r="K86" i="13"/>
  <c r="R50" i="13"/>
  <c r="K62" i="13"/>
  <c r="K74" i="13"/>
  <c r="F86" i="13"/>
  <c r="F50" i="13"/>
  <c r="K50" i="13"/>
  <c r="R62" i="13"/>
  <c r="S50" i="13"/>
  <c r="G74" i="13"/>
  <c r="G62" i="13"/>
  <c r="G50" i="13"/>
  <c r="G86" i="13"/>
  <c r="H86" i="13"/>
  <c r="S74" i="13"/>
  <c r="S48" i="13"/>
  <c r="H49" i="13"/>
  <c r="R61" i="13"/>
  <c r="R85" i="13"/>
  <c r="F73" i="13"/>
  <c r="F61" i="13"/>
  <c r="F85" i="13"/>
  <c r="R73" i="13"/>
  <c r="F49" i="13"/>
  <c r="H85" i="13"/>
  <c r="H84" i="13"/>
  <c r="X48" i="13"/>
  <c r="X60" i="13"/>
  <c r="X84" i="13"/>
  <c r="X72" i="13"/>
  <c r="G84" i="13"/>
  <c r="G48" i="13"/>
  <c r="G72" i="13"/>
  <c r="G60" i="13"/>
  <c r="M60" i="13"/>
  <c r="M48" i="13"/>
  <c r="M84" i="13"/>
  <c r="M72" i="13"/>
  <c r="U39" i="13"/>
  <c r="U55" i="13"/>
  <c r="U43" i="13"/>
  <c r="S49" i="13"/>
  <c r="N70" i="13"/>
  <c r="Q17" i="13"/>
  <c r="Q46" i="13" s="1"/>
  <c r="N46" i="13"/>
  <c r="P17" i="13"/>
  <c r="P46" i="13" s="1"/>
  <c r="H55" i="13"/>
  <c r="G79" i="13"/>
  <c r="G55" i="13"/>
  <c r="G67" i="13"/>
  <c r="G43" i="13"/>
  <c r="S39" i="13"/>
  <c r="G40" i="13"/>
  <c r="G64" i="13"/>
  <c r="X40" i="13"/>
  <c r="H59" i="13" l="1"/>
  <c r="N54" i="13"/>
  <c r="R13" i="13"/>
  <c r="N66" i="13"/>
  <c r="P13" i="13"/>
  <c r="N42" i="13"/>
  <c r="N78" i="13"/>
  <c r="AC83" i="13"/>
  <c r="N71" i="13"/>
  <c r="K59" i="13"/>
  <c r="F71" i="13"/>
  <c r="N83" i="13"/>
  <c r="AC47" i="13"/>
  <c r="AC71" i="13"/>
  <c r="K47" i="13"/>
  <c r="N47" i="13"/>
  <c r="N59" i="13"/>
  <c r="AC59" i="13"/>
  <c r="F83" i="13"/>
  <c r="K83" i="13"/>
  <c r="F47" i="13"/>
  <c r="F59" i="13"/>
  <c r="K71" i="13"/>
  <c r="P59" i="13"/>
  <c r="H83" i="13"/>
  <c r="G83" i="13"/>
  <c r="G71" i="13"/>
  <c r="G59" i="13"/>
  <c r="G47" i="13"/>
  <c r="P47" i="13"/>
  <c r="H47" i="13"/>
  <c r="R59" i="13"/>
  <c r="R47" i="13"/>
  <c r="R83" i="13"/>
  <c r="R71" i="13"/>
  <c r="P54" i="13" l="1"/>
  <c r="P42" i="13"/>
  <c r="R54" i="13"/>
  <c r="R66" i="13"/>
  <c r="R78" i="13"/>
  <c r="R42" i="13"/>
  <c r="J18" i="13" l="1"/>
  <c r="J83" i="13" s="1"/>
  <c r="J71" i="13" l="1"/>
  <c r="T18" i="13" l="1"/>
  <c r="T20" i="13"/>
  <c r="T14" i="13"/>
  <c r="T12" i="13"/>
  <c r="T11" i="13"/>
  <c r="T25" i="13" s="1"/>
  <c r="T17" i="13"/>
  <c r="T70" i="13" s="1"/>
  <c r="T10" i="13"/>
  <c r="T63" i="13" s="1"/>
  <c r="T19" i="13"/>
  <c r="T21" i="13"/>
  <c r="J17" i="13"/>
  <c r="J70" i="13" s="1"/>
  <c r="T64" i="13" l="1"/>
  <c r="T84" i="13"/>
  <c r="T72" i="13"/>
  <c r="T77" i="13"/>
  <c r="T65" i="13"/>
  <c r="T79" i="13"/>
  <c r="T67" i="13"/>
  <c r="T86" i="13"/>
  <c r="T74" i="13"/>
  <c r="T85" i="13"/>
  <c r="T73" i="13"/>
  <c r="T78" i="13"/>
  <c r="T66" i="13"/>
  <c r="T83" i="13"/>
  <c r="T71" i="13"/>
  <c r="O13" i="13" l="1"/>
  <c r="O14" i="13"/>
  <c r="O19" i="13"/>
  <c r="O11" i="13"/>
  <c r="O64" i="13" s="1"/>
  <c r="O17" i="13"/>
  <c r="O70" i="13" s="1"/>
  <c r="O18" i="13"/>
  <c r="O84" i="13" l="1"/>
  <c r="O72" i="13"/>
  <c r="O25" i="13"/>
  <c r="O83" i="13"/>
  <c r="O71" i="13"/>
  <c r="O79" i="13"/>
  <c r="O67" i="13"/>
  <c r="O66" i="13"/>
  <c r="O78" i="13"/>
  <c r="G87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McCoy, Stephen</author>
  </authors>
  <commentList>
    <comment ref="Q2" authorId="0" shapeId="0" xr:uid="{74CCCD68-9BBF-4FC7-ADCE-0F17B2CA16CE}">
      <text>
        <r>
          <rPr>
            <b/>
            <sz val="9"/>
            <color indexed="81"/>
            <rFont val="Tahoma"/>
            <family val="2"/>
          </rPr>
          <t>McCoy, Stephen:</t>
        </r>
        <r>
          <rPr>
            <sz val="9"/>
            <color indexed="81"/>
            <rFont val="Tahoma"/>
            <family val="2"/>
          </rPr>
          <t xml:space="preserve">
Adjustment to make PB9 (oct) align with prior listing for B deadbolts
</t>
        </r>
      </text>
    </comment>
    <comment ref="J7" authorId="0" shapeId="0" xr:uid="{3B8C85B1-7010-447E-8365-03086E047ED6}">
      <text>
        <r>
          <rPr>
            <b/>
            <sz val="9"/>
            <color indexed="81"/>
            <rFont val="Tahoma"/>
            <family val="2"/>
          </rPr>
          <t>McCoy, Stephen:</t>
        </r>
        <r>
          <rPr>
            <sz val="9"/>
            <color indexed="81"/>
            <rFont val="Tahoma"/>
            <family val="2"/>
          </rPr>
          <t xml:space="preserve">
Z = SL cylinder (only available in Restricted keyways)
</t>
        </r>
      </text>
    </comment>
    <comment ref="T7" authorId="0" shapeId="0" xr:uid="{C258B5D2-09DF-4A03-9ECE-CCCB42B2B59C}">
      <text>
        <r>
          <rPr>
            <b/>
            <sz val="9"/>
            <color indexed="81"/>
            <rFont val="Tahoma"/>
            <family val="2"/>
          </rPr>
          <t>McCoy, Stephen:</t>
        </r>
        <r>
          <rPr>
            <sz val="9"/>
            <color indexed="81"/>
            <rFont val="Tahoma"/>
            <family val="2"/>
          </rPr>
          <t xml:space="preserve">
M = SL cylinder (only available in Restricted keyways)</t>
        </r>
      </text>
    </comment>
    <comment ref="B8" authorId="0" shapeId="0" xr:uid="{8C8AE8CF-E1C3-4D1C-AA37-26E8BBB1F53F}">
      <text>
        <r>
          <rPr>
            <b/>
            <sz val="9"/>
            <color indexed="81"/>
            <rFont val="Tahoma"/>
            <family val="2"/>
          </rPr>
          <t>McCoy, Stephen:</t>
        </r>
        <r>
          <rPr>
            <sz val="9"/>
            <color indexed="81"/>
            <rFont val="Tahoma"/>
            <family val="2"/>
          </rPr>
          <t xml:space="preserve">
Use List Price for Mortise cyl w/ ring &amp; spring
</t>
        </r>
      </text>
    </comment>
    <comment ref="O18" authorId="0" shapeId="0" xr:uid="{497B248B-05B9-475D-91AF-4A06EF9FD1CC}">
      <text>
        <r>
          <rPr>
            <b/>
            <sz val="9"/>
            <color indexed="81"/>
            <rFont val="Tahoma"/>
            <family val="2"/>
          </rPr>
          <t>McCoy, Stephen:</t>
        </r>
        <r>
          <rPr>
            <sz val="9"/>
            <color indexed="81"/>
            <rFont val="Tahoma"/>
            <family val="2"/>
          </rPr>
          <t xml:space="preserve">
LP = SFIC + Housing (no trim pieces)
</t>
        </r>
      </text>
    </comment>
    <comment ref="J87" authorId="0" shapeId="0" xr:uid="{D7727B53-59A2-4FA7-9EE1-1AA6E894ABF8}">
      <text>
        <r>
          <rPr>
            <b/>
            <sz val="9"/>
            <color indexed="81"/>
            <rFont val="Tahoma"/>
            <family val="2"/>
          </rPr>
          <t>McCoy, Stephen:</t>
        </r>
        <r>
          <rPr>
            <sz val="9"/>
            <color indexed="81"/>
            <rFont val="Tahoma"/>
            <family val="2"/>
          </rPr>
          <t xml:space="preserve">
For RESTRICTED keyways only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McCoy, Stephen</author>
  </authors>
  <commentList>
    <comment ref="Q2" authorId="0" shapeId="0" xr:uid="{59244414-FDB3-456A-A65D-E99CB0606D58}">
      <text>
        <r>
          <rPr>
            <b/>
            <sz val="9"/>
            <color indexed="81"/>
            <rFont val="Tahoma"/>
            <family val="2"/>
          </rPr>
          <t>McCoy, Stephen:</t>
        </r>
        <r>
          <rPr>
            <sz val="9"/>
            <color indexed="81"/>
            <rFont val="Tahoma"/>
            <family val="2"/>
          </rPr>
          <t xml:space="preserve">
Adjustment to make PB9 (oct) align with prior listing for B deadbolts
</t>
        </r>
      </text>
    </comment>
    <comment ref="H4" authorId="0" shapeId="0" xr:uid="{5FFA42DA-67B3-4F7A-B1D5-7B1D510B322A}">
      <text>
        <r>
          <rPr>
            <b/>
            <sz val="9"/>
            <color indexed="81"/>
            <rFont val="Tahoma"/>
            <family val="2"/>
          </rPr>
          <t>McCoy, Stephen:</t>
        </r>
        <r>
          <rPr>
            <sz val="9"/>
            <color indexed="81"/>
            <rFont val="Tahoma"/>
            <family val="2"/>
          </rPr>
          <t xml:space="preserve">
Z = SL cylinder (only available in Restricted keyways)
</t>
        </r>
      </text>
    </comment>
    <comment ref="R4" authorId="0" shapeId="0" xr:uid="{EF7B3281-83D3-4A5D-8711-DF956A5518DF}">
      <text>
        <r>
          <rPr>
            <b/>
            <sz val="9"/>
            <color indexed="81"/>
            <rFont val="Tahoma"/>
            <family val="2"/>
          </rPr>
          <t>McCoy, Stephen:</t>
        </r>
        <r>
          <rPr>
            <sz val="9"/>
            <color indexed="81"/>
            <rFont val="Tahoma"/>
            <family val="2"/>
          </rPr>
          <t xml:space="preserve">
M = SL cylinder (only available in Restricted keyways)</t>
        </r>
      </text>
    </comment>
    <comment ref="B5" authorId="0" shapeId="0" xr:uid="{E5E3422E-9BEF-408B-B1D9-BDF98C5C2836}">
      <text>
        <r>
          <rPr>
            <b/>
            <sz val="9"/>
            <color indexed="81"/>
            <rFont val="Tahoma"/>
            <family val="2"/>
          </rPr>
          <t>McCoy, Stephen:</t>
        </r>
        <r>
          <rPr>
            <sz val="9"/>
            <color indexed="81"/>
            <rFont val="Tahoma"/>
            <family val="2"/>
          </rPr>
          <t xml:space="preserve">
Use List Price for Mortise cyl w/ ring &amp; spring
</t>
        </r>
      </text>
    </comment>
    <comment ref="M15" authorId="0" shapeId="0" xr:uid="{844588BD-4E50-45CE-BB1A-1CF2A1AD6B5A}">
      <text>
        <r>
          <rPr>
            <b/>
            <sz val="9"/>
            <color indexed="81"/>
            <rFont val="Tahoma"/>
            <family val="2"/>
          </rPr>
          <t>McCoy, Stephen:</t>
        </r>
        <r>
          <rPr>
            <sz val="9"/>
            <color indexed="81"/>
            <rFont val="Tahoma"/>
            <family val="2"/>
          </rPr>
          <t xml:space="preserve">
LP = SFIC + Housing (no trim pieces)
</t>
        </r>
      </text>
    </comment>
  </commentList>
</comments>
</file>

<file path=xl/sharedStrings.xml><?xml version="1.0" encoding="utf-8"?>
<sst xmlns="http://schemas.openxmlformats.org/spreadsheetml/2006/main" count="9908" uniqueCount="826">
  <si>
    <t>Brand</t>
  </si>
  <si>
    <t>Option</t>
  </si>
  <si>
    <t>Type</t>
  </si>
  <si>
    <t>Keyway_Type</t>
  </si>
  <si>
    <t>Cylinder_Count</t>
  </si>
  <si>
    <t>Base Price - P6</t>
  </si>
  <si>
    <t>P</t>
  </si>
  <si>
    <t>P6</t>
  </si>
  <si>
    <t>P7</t>
  </si>
  <si>
    <t>Z</t>
  </si>
  <si>
    <t>L</t>
  </si>
  <si>
    <t>L-SA</t>
  </si>
  <si>
    <t>L-CO</t>
  </si>
  <si>
    <t>B</t>
  </si>
  <si>
    <t>G_or_BB</t>
  </si>
  <si>
    <t>BDC</t>
  </si>
  <si>
    <t>H</t>
  </si>
  <si>
    <t>J</t>
  </si>
  <si>
    <t>R</t>
  </si>
  <si>
    <t>M</t>
  </si>
  <si>
    <t>T</t>
  </si>
  <si>
    <t>J-SA</t>
  </si>
  <si>
    <t>J-CO6</t>
  </si>
  <si>
    <t>J-CO7</t>
  </si>
  <si>
    <t>J-YA6</t>
  </si>
  <si>
    <t>J-YA7</t>
  </si>
  <si>
    <t>J-ME</t>
  </si>
  <si>
    <t>C / C6</t>
  </si>
  <si>
    <t>W</t>
  </si>
  <si>
    <t>Schlage</t>
  </si>
  <si>
    <t>A Series</t>
  </si>
  <si>
    <t>Cylindrical</t>
  </si>
  <si>
    <t>Open</t>
  </si>
  <si>
    <t>N/A</t>
  </si>
  <si>
    <t>ALX Series</t>
  </si>
  <si>
    <t>B250</t>
  </si>
  <si>
    <t>Deadbolt</t>
  </si>
  <si>
    <t>B500 Series</t>
  </si>
  <si>
    <t>B600 Series</t>
  </si>
  <si>
    <t>B700 Series (Primus)</t>
  </si>
  <si>
    <t>B800 Series (UL437)</t>
  </si>
  <si>
    <t>CS210</t>
  </si>
  <si>
    <t>Interconnect (DB)</t>
  </si>
  <si>
    <t>L Lock</t>
  </si>
  <si>
    <t>Mortise</t>
  </si>
  <si>
    <t>ND Series</t>
  </si>
  <si>
    <t>S Series</t>
  </si>
  <si>
    <t>Tubular</t>
  </si>
  <si>
    <t>S200</t>
  </si>
  <si>
    <t>Interconnect</t>
  </si>
  <si>
    <t>Restricted</t>
  </si>
  <si>
    <t>AD/CO (ref only)</t>
  </si>
  <si>
    <t>All</t>
  </si>
  <si>
    <t>2021 Restricted keyway:</t>
  </si>
  <si>
    <t>SCH:</t>
  </si>
  <si>
    <t>FAL:</t>
  </si>
  <si>
    <t>Z &amp; M cylinders are only available in restricted keyways</t>
  </si>
  <si>
    <t>CONVENTIONAL CYLINDER TYPES</t>
  </si>
  <si>
    <t>SFIC TYPES</t>
  </si>
  <si>
    <t>LFIC TYPES</t>
  </si>
  <si>
    <t>Concealed</t>
  </si>
  <si>
    <t>Sold Separate List (not MORT)</t>
  </si>
  <si>
    <t>Sold Separate List (MORT)</t>
  </si>
  <si>
    <t>Base Price</t>
  </si>
  <si>
    <t>Series</t>
  </si>
  <si>
    <t>Cylinder Adjustments for Price Book</t>
  </si>
  <si>
    <t>Z &amp; M cylinders are only available in restricted keyways (add $21 to price listed)</t>
  </si>
  <si>
    <t>Falcon</t>
  </si>
  <si>
    <t>B Series</t>
  </si>
  <si>
    <t>D100 Series</t>
  </si>
  <si>
    <t>D200 Series</t>
  </si>
  <si>
    <t>H2 Series</t>
  </si>
  <si>
    <t>K Series</t>
  </si>
  <si>
    <t>MA Series</t>
  </si>
  <si>
    <t>RU Series</t>
  </si>
  <si>
    <t>T Series</t>
  </si>
  <si>
    <t>W Series</t>
  </si>
  <si>
    <t>X Series</t>
  </si>
  <si>
    <t>Notes:</t>
  </si>
  <si>
    <t>Construction core handling fee charge is  shown in above</t>
  </si>
  <si>
    <t>SFIC/FSIC does housing come with lock (J and B)</t>
  </si>
  <si>
    <t>Future State cylindrical will have 1 charge for SFIC/FSIC options (+$30)</t>
  </si>
  <si>
    <t>Mortise : used sold sep. price with rings &amp; springs</t>
  </si>
  <si>
    <t>DB/IC/Mort assume that cylinder housing is sold with lock (importantfor construction cores)</t>
  </si>
  <si>
    <t>IF ABOVE IS NOT TRUE THEN NEED TO ADD $30</t>
  </si>
  <si>
    <t>Z &amp; M cylinders are only available in restricted keyways (add $20 to price listed)</t>
  </si>
  <si>
    <t>G* or BB*</t>
  </si>
  <si>
    <t>na</t>
  </si>
  <si>
    <t>SINGLE CYLINDER PRICE ADJUSTMENTS</t>
  </si>
  <si>
    <t>DOUBLE CYLINDER PRICE ADJUSTMENTS</t>
  </si>
  <si>
    <t>SINGLE CYLINDER PRICE ADJUSTMENTS - Restricted Keyways</t>
  </si>
  <si>
    <t>DOUBLE CYLINDER PRICE ADJUSTMENTS - Restricted Keyways</t>
  </si>
  <si>
    <t>Restricted keyway = $18.00 (SCH) / $11.10 (FAL)</t>
  </si>
  <si>
    <t>Z &amp; M cylinders are only available in restricted keyways (add $18 to price listed)</t>
  </si>
  <si>
    <t>SCHLAGE</t>
  </si>
  <si>
    <t>FINAL</t>
  </si>
  <si>
    <t>Cylinder Type / Description</t>
  </si>
  <si>
    <t>CYL/Core only</t>
  </si>
  <si>
    <t>P5</t>
  </si>
  <si>
    <t>Conventional, 5 Pin</t>
  </si>
  <si>
    <t>$65 - stand
$145 - Primus
$179 - UL437</t>
  </si>
  <si>
    <t>$75 - cylinder only
$86 - cylinder w/ rings &amp; springs</t>
  </si>
  <si>
    <t>Conventional, 6 Pin</t>
  </si>
  <si>
    <t>Conventional, 6 Pin/Keyed 5</t>
  </si>
  <si>
    <t>Conventional, 7 Pin</t>
  </si>
  <si>
    <t>Less Conventional, 6 Pin</t>
  </si>
  <si>
    <t>L7</t>
  </si>
  <si>
    <t>Less Conventional, 7 Pin</t>
  </si>
  <si>
    <t>L-CO6</t>
  </si>
  <si>
    <t>Less Conventional, Corbin Russwin</t>
  </si>
  <si>
    <t>L-SAR</t>
  </si>
  <si>
    <t>Less Conventional, Sargent</t>
  </si>
  <si>
    <t>L-FA7</t>
  </si>
  <si>
    <t>Less Conventional, Falcon 7 Pin</t>
  </si>
  <si>
    <t>NA (SCH)
BB6 (FAL)</t>
  </si>
  <si>
    <t>SFIC – 6 Pin BEST capping</t>
  </si>
  <si>
    <t>G (SCH)
BB7 (FAL)</t>
  </si>
  <si>
    <t>SFIC  - 7 Pin BEST capping</t>
  </si>
  <si>
    <t>88 + 63.7</t>
  </si>
  <si>
    <t>$161 - cylinder w/rings &amp; springs
$166 - cylinder w/ring&amp;spring&amp;block</t>
  </si>
  <si>
    <t>G6</t>
  </si>
  <si>
    <t>SFIC – 6 Pin Slide capping (Falcon only)</t>
  </si>
  <si>
    <t>G7</t>
  </si>
  <si>
    <t>SFIC 7 Pin Slide capping (Falcon only)</t>
  </si>
  <si>
    <t>Less SFIC</t>
  </si>
  <si>
    <t>Refundable Construction SFIC</t>
  </si>
  <si>
    <t>$108 - cylinder w/rings &amp; springs
$122 - cylinder w/ring&amp;spring&amp;block</t>
  </si>
  <si>
    <t>Disposable Construction SFIC</t>
  </si>
  <si>
    <t>$72 - cylinder w/rings &amp; springs
$81 - cylinder w/ring&amp;spring&amp;block</t>
  </si>
  <si>
    <t>FSIC</t>
  </si>
  <si>
    <t>$74 - stand
$157 - Primus</t>
  </si>
  <si>
    <t>$144 - cylinder w/rings &amp; springs
$165 - cylinder w/ring&amp;spring&amp;block</t>
  </si>
  <si>
    <t>Less FSIC</t>
  </si>
  <si>
    <t>J7</t>
  </si>
  <si>
    <t>Less FSIC – 7 Pin</t>
  </si>
  <si>
    <t>J-MED</t>
  </si>
  <si>
    <t>Less FSIC - Medeco</t>
  </si>
  <si>
    <t>J-SAR</t>
  </si>
  <si>
    <t>Less FSIC – Sargent</t>
  </si>
  <si>
    <t>Less FSIC – Yale (6 Pin)</t>
  </si>
  <si>
    <t>Less FSIC – Yale (7 Pin)</t>
  </si>
  <si>
    <t>Less FSIC – Corbin Russwin (6 Pin)</t>
  </si>
  <si>
    <t>Less FSIC – Corbin Russwin (7 Pin)</t>
  </si>
  <si>
    <t>FSIC – Construction Core</t>
  </si>
  <si>
    <t>10.70 handling fee additional</t>
  </si>
  <si>
    <t>SL - FSIC</t>
  </si>
  <si>
    <t>$162 - cylinder w/rings &amp; springs
$183 - cylinder w/ring&amp;spring&amp;block</t>
  </si>
  <si>
    <t>SL Conventional Cylinder, 7 pin</t>
  </si>
  <si>
    <t>C</t>
  </si>
  <si>
    <t>Concealed Mortise Cylinder</t>
  </si>
  <si>
    <t>Less Concealed Mortise Cylinder</t>
  </si>
  <si>
    <t>Conventional</t>
  </si>
  <si>
    <t>Less cylinder</t>
  </si>
  <si>
    <t>With cylinder</t>
  </si>
  <si>
    <t>Various</t>
  </si>
  <si>
    <t>Restricted keyway</t>
  </si>
  <si>
    <t>Primus</t>
  </si>
  <si>
    <t>Construction</t>
  </si>
  <si>
    <t>SFIC</t>
  </si>
  <si>
    <t>6 &amp; 88</t>
  </si>
  <si>
    <t>65 &amp;110</t>
  </si>
  <si>
    <t>72 &amp; 108</t>
  </si>
  <si>
    <r>
      <t>CK
Handling Charge
(IC -</t>
    </r>
    <r>
      <rPr>
        <b/>
        <sz val="9"/>
        <color rgb="FFFF0000"/>
        <rFont val="Calibri"/>
        <family val="2"/>
        <scheme val="minor"/>
      </rPr>
      <t xml:space="preserve"> H &amp; T</t>
    </r>
    <r>
      <rPr>
        <b/>
        <sz val="9"/>
        <color theme="1"/>
        <rFont val="Calibri"/>
        <family val="2"/>
        <scheme val="minor"/>
      </rPr>
      <t>)</t>
    </r>
  </si>
  <si>
    <t>KD</t>
  </si>
  <si>
    <t>KA
(0-Bit)</t>
  </si>
  <si>
    <t>KA
(1-Bit)</t>
  </si>
  <si>
    <t>KA
(Qty)</t>
  </si>
  <si>
    <t>KA
(Group)</t>
  </si>
  <si>
    <t>KA
(Comb.-KIL)</t>
  </si>
  <si>
    <t>KA
(Comb.-FSIC)</t>
  </si>
  <si>
    <t>MK KIL</t>
  </si>
  <si>
    <t>MK IC</t>
  </si>
  <si>
    <t>MK CK
(KIL-P6)</t>
  </si>
  <si>
    <t>RMK
(5-PIN KIL C KW)
Project Based</t>
  </si>
  <si>
    <t>RMK/RCK
(5-PIN KIL C KW)
Project Based</t>
  </si>
  <si>
    <t>RCK
(5-PIN KIL C KW)
Project Based</t>
  </si>
  <si>
    <t>Classic</t>
  </si>
  <si>
    <r>
      <t xml:space="preserve">Primus- </t>
    </r>
    <r>
      <rPr>
        <b/>
        <sz val="10"/>
        <color rgb="FF00B0F0"/>
        <rFont val="Arial"/>
        <family val="2"/>
      </rPr>
      <t>does not have $18 adder for restricted keyway</t>
    </r>
  </si>
  <si>
    <t>Everest and Everest Primus</t>
  </si>
  <si>
    <t>Obverse Family (Open Keyway)</t>
  </si>
  <si>
    <t>Paracentric Family (Restricted Keyway)</t>
  </si>
  <si>
    <t>Quad Family (Restricted Keyway)</t>
  </si>
  <si>
    <t>Primus Obverse Family (Restricted Keyway)</t>
  </si>
  <si>
    <t>Quad Primus Family (Restricted Keyway)</t>
  </si>
  <si>
    <t>Everest Family (SFIC-Restricted Keyways)</t>
  </si>
  <si>
    <t>Everest Conventional (Open Keyways)</t>
  </si>
  <si>
    <t>Everest (Restricted Keyways)</t>
  </si>
  <si>
    <t>Section Group</t>
  </si>
  <si>
    <t>Section Code</t>
  </si>
  <si>
    <t>Patented</t>
  </si>
  <si>
    <t>Plug Exists</t>
  </si>
  <si>
    <t>Obverse</t>
  </si>
  <si>
    <t>X</t>
  </si>
  <si>
    <t>Paracentric</t>
  </si>
  <si>
    <t>Quad</t>
  </si>
  <si>
    <t>WVUT</t>
  </si>
  <si>
    <t>Primus Obverse</t>
  </si>
  <si>
    <t>CP</t>
  </si>
  <si>
    <t>Quad Primus</t>
  </si>
  <si>
    <t>WVUH</t>
  </si>
  <si>
    <t>Everest B</t>
  </si>
  <si>
    <t>B000</t>
  </si>
  <si>
    <t>Everest C</t>
  </si>
  <si>
    <t>C000</t>
  </si>
  <si>
    <t>Everest D</t>
  </si>
  <si>
    <t>D000</t>
  </si>
  <si>
    <t>CE</t>
  </si>
  <si>
    <t>WVUS</t>
  </si>
  <si>
    <t>CEP</t>
  </si>
  <si>
    <t>WVUN</t>
  </si>
  <si>
    <t>B100</t>
  </si>
  <si>
    <t>C100</t>
  </si>
  <si>
    <t>D100</t>
  </si>
  <si>
    <t>E</t>
  </si>
  <si>
    <t>WVUR</t>
  </si>
  <si>
    <t>EP</t>
  </si>
  <si>
    <t>WVUM</t>
  </si>
  <si>
    <t>B120</t>
  </si>
  <si>
    <t>C120</t>
  </si>
  <si>
    <t>D120</t>
  </si>
  <si>
    <t>EF</t>
  </si>
  <si>
    <t>WVUQ</t>
  </si>
  <si>
    <t>EFP</t>
  </si>
  <si>
    <t>WVUL</t>
  </si>
  <si>
    <t>B123</t>
  </si>
  <si>
    <t>C123</t>
  </si>
  <si>
    <t>D123</t>
  </si>
  <si>
    <t>F</t>
  </si>
  <si>
    <t>WVUP</t>
  </si>
  <si>
    <t>FP</t>
  </si>
  <si>
    <t>WVUK</t>
  </si>
  <si>
    <t>B124</t>
  </si>
  <si>
    <t>C124</t>
  </si>
  <si>
    <t>D124</t>
  </si>
  <si>
    <t>FG</t>
  </si>
  <si>
    <t>WVTS</t>
  </si>
  <si>
    <t>FGP</t>
  </si>
  <si>
    <t>WVHN</t>
  </si>
  <si>
    <t>B125</t>
  </si>
  <si>
    <t>C125</t>
  </si>
  <si>
    <t>D125</t>
  </si>
  <si>
    <t>G</t>
  </si>
  <si>
    <t>WVTR</t>
  </si>
  <si>
    <t>GP</t>
  </si>
  <si>
    <t>WVHM</t>
  </si>
  <si>
    <t>B130</t>
  </si>
  <si>
    <t>C130</t>
  </si>
  <si>
    <t>D130</t>
  </si>
  <si>
    <t>WVTQ</t>
  </si>
  <si>
    <t>HP</t>
  </si>
  <si>
    <t>WVHL</t>
  </si>
  <si>
    <t>B134</t>
  </si>
  <si>
    <t>C134</t>
  </si>
  <si>
    <t>D134</t>
  </si>
  <si>
    <t>WVTP</t>
  </si>
  <si>
    <t>JP</t>
  </si>
  <si>
    <t>WVHK</t>
  </si>
  <si>
    <t>B135</t>
  </si>
  <si>
    <t>C135</t>
  </si>
  <si>
    <t>D135</t>
  </si>
  <si>
    <t>K</t>
  </si>
  <si>
    <t>WVSR</t>
  </si>
  <si>
    <t>KP</t>
  </si>
  <si>
    <t>WVNM</t>
  </si>
  <si>
    <t>B140</t>
  </si>
  <si>
    <t>C140</t>
  </si>
  <si>
    <t>D140</t>
  </si>
  <si>
    <t>WVSQ</t>
  </si>
  <si>
    <t>LP</t>
  </si>
  <si>
    <t>WVNL</t>
  </si>
  <si>
    <t>B145</t>
  </si>
  <si>
    <t>C145</t>
  </si>
  <si>
    <t>D145</t>
  </si>
  <si>
    <t>WVSP</t>
  </si>
  <si>
    <t>WVNK</t>
  </si>
  <si>
    <t>B150</t>
  </si>
  <si>
    <t>C150</t>
  </si>
  <si>
    <t>D150</t>
  </si>
  <si>
    <t>Reverse Family (Restricted Keyway)</t>
  </si>
  <si>
    <t>WVRQ</t>
  </si>
  <si>
    <t>WVML</t>
  </si>
  <si>
    <t>B200</t>
  </si>
  <si>
    <t>C200</t>
  </si>
  <si>
    <t>D200</t>
  </si>
  <si>
    <t>WVRP</t>
  </si>
  <si>
    <t>WVMK</t>
  </si>
  <si>
    <t>B230</t>
  </si>
  <si>
    <t>C230</t>
  </si>
  <si>
    <t>D230</t>
  </si>
  <si>
    <t>Reverse</t>
  </si>
  <si>
    <t>D</t>
  </si>
  <si>
    <t>WVQP</t>
  </si>
  <si>
    <t>WVLK</t>
  </si>
  <si>
    <t>B234</t>
  </si>
  <si>
    <t>C234</t>
  </si>
  <si>
    <t>D234</t>
  </si>
  <si>
    <t>DQ</t>
  </si>
  <si>
    <t>WUTS</t>
  </si>
  <si>
    <t>WUHN</t>
  </si>
  <si>
    <t>B235</t>
  </si>
  <si>
    <t>C235</t>
  </si>
  <si>
    <t>D235</t>
  </si>
  <si>
    <t>Q</t>
  </si>
  <si>
    <t>WUTR</t>
  </si>
  <si>
    <t>WUHM</t>
  </si>
  <si>
    <t>B240</t>
  </si>
  <si>
    <t>C240</t>
  </si>
  <si>
    <t>D240</t>
  </si>
  <si>
    <t>QS</t>
  </si>
  <si>
    <t>WUTQ</t>
  </si>
  <si>
    <t>QUAD PRIMUS DECODER</t>
  </si>
  <si>
    <t>WUHL</t>
  </si>
  <si>
    <t>B245</t>
  </si>
  <si>
    <t>C245</t>
  </si>
  <si>
    <t>D245</t>
  </si>
  <si>
    <t>S</t>
  </si>
  <si>
    <t>WUTP</t>
  </si>
  <si>
    <t>WUHK</t>
  </si>
  <si>
    <t>C250</t>
  </si>
  <si>
    <t>D250</t>
  </si>
  <si>
    <t>ST</t>
  </si>
  <si>
    <t>WUSR</t>
  </si>
  <si>
    <t>H=T</t>
  </si>
  <si>
    <t>WUNM</t>
  </si>
  <si>
    <t>B300</t>
  </si>
  <si>
    <t>C300</t>
  </si>
  <si>
    <t>D300</t>
  </si>
  <si>
    <t>WUSQ</t>
  </si>
  <si>
    <t>N=S</t>
  </si>
  <si>
    <t>WUNL</t>
  </si>
  <si>
    <t>B340</t>
  </si>
  <si>
    <t>C340</t>
  </si>
  <si>
    <t>D340</t>
  </si>
  <si>
    <t>U</t>
  </si>
  <si>
    <t>WUSP</t>
  </si>
  <si>
    <t>M=R</t>
  </si>
  <si>
    <t>WUNK</t>
  </si>
  <si>
    <t>B345</t>
  </si>
  <si>
    <t>C345</t>
  </si>
  <si>
    <t>D345</t>
  </si>
  <si>
    <t>V</t>
  </si>
  <si>
    <t>WURQ</t>
  </si>
  <si>
    <t>L=Q</t>
  </si>
  <si>
    <t>WUML</t>
  </si>
  <si>
    <t>B350</t>
  </si>
  <si>
    <t>C350</t>
  </si>
  <si>
    <t>D350</t>
  </si>
  <si>
    <t>WURP</t>
  </si>
  <si>
    <t>K=P</t>
  </si>
  <si>
    <t>WUMK</t>
  </si>
  <si>
    <t>B400</t>
  </si>
  <si>
    <t>C400</t>
  </si>
  <si>
    <t>D400</t>
  </si>
  <si>
    <t>Y</t>
  </si>
  <si>
    <t>WUQP</t>
  </si>
  <si>
    <t>J=Z</t>
  </si>
  <si>
    <t>WULK</t>
  </si>
  <si>
    <t>B450</t>
  </si>
  <si>
    <t>C450</t>
  </si>
  <si>
    <t>D450</t>
  </si>
  <si>
    <t>WTSR</t>
  </si>
  <si>
    <t>WHNM</t>
  </si>
  <si>
    <t>B500</t>
  </si>
  <si>
    <t>C500</t>
  </si>
  <si>
    <t>D500</t>
  </si>
  <si>
    <t>WTSQ</t>
  </si>
  <si>
    <t>WHNL</t>
  </si>
  <si>
    <t>Everest 29 Family (SFIC - Restricted Keyways)</t>
  </si>
  <si>
    <t>Everest 29  Conventional (Restricted Keyways)</t>
  </si>
  <si>
    <t>Everest 29 (Restricted Keyways)</t>
  </si>
  <si>
    <t>WTSP</t>
  </si>
  <si>
    <t>WHNK</t>
  </si>
  <si>
    <t>Residential keyways</t>
  </si>
  <si>
    <t>WTRQ</t>
  </si>
  <si>
    <t>WHML</t>
  </si>
  <si>
    <t>Everest R</t>
  </si>
  <si>
    <t>R000</t>
  </si>
  <si>
    <t>Everest S</t>
  </si>
  <si>
    <t>S000</t>
  </si>
  <si>
    <t>Everest T</t>
  </si>
  <si>
    <t>T000</t>
  </si>
  <si>
    <t>WTRP</t>
  </si>
  <si>
    <t>WHMK</t>
  </si>
  <si>
    <t>R100</t>
  </si>
  <si>
    <t>S100</t>
  </si>
  <si>
    <t>T100</t>
  </si>
  <si>
    <t>WTQP</t>
  </si>
  <si>
    <t>WHLK</t>
  </si>
  <si>
    <t>R120</t>
  </si>
  <si>
    <t>S120</t>
  </si>
  <si>
    <t>T120</t>
  </si>
  <si>
    <t>Commercial Keyways in Ensenada</t>
  </si>
  <si>
    <t>WSRQ</t>
  </si>
  <si>
    <t>WNML</t>
  </si>
  <si>
    <t>R123</t>
  </si>
  <si>
    <t>S123</t>
  </si>
  <si>
    <t>T123</t>
  </si>
  <si>
    <t>WSRP</t>
  </si>
  <si>
    <t>WNMK</t>
  </si>
  <si>
    <t>R124</t>
  </si>
  <si>
    <t>S124</t>
  </si>
  <si>
    <t>T124</t>
  </si>
  <si>
    <t>WSQP</t>
  </si>
  <si>
    <t>WNLK</t>
  </si>
  <si>
    <t>R125</t>
  </si>
  <si>
    <t>S125</t>
  </si>
  <si>
    <t>T125</t>
  </si>
  <si>
    <t>WRQP</t>
  </si>
  <si>
    <t>WMLK</t>
  </si>
  <si>
    <t>R130</t>
  </si>
  <si>
    <t>S130</t>
  </si>
  <si>
    <t>T130</t>
  </si>
  <si>
    <t>VUTS</t>
  </si>
  <si>
    <t>VUHN</t>
  </si>
  <si>
    <t>R134</t>
  </si>
  <si>
    <t>S134</t>
  </si>
  <si>
    <t>T134</t>
  </si>
  <si>
    <t>VUTR</t>
  </si>
  <si>
    <t>VUHM</t>
  </si>
  <si>
    <t>R135</t>
  </si>
  <si>
    <t>S135</t>
  </si>
  <si>
    <t>T135</t>
  </si>
  <si>
    <t>VUTQ</t>
  </si>
  <si>
    <t>VUHL</t>
  </si>
  <si>
    <t>R140</t>
  </si>
  <si>
    <t>S140</t>
  </si>
  <si>
    <t>T140</t>
  </si>
  <si>
    <t>VUTP</t>
  </si>
  <si>
    <t>VUHK</t>
  </si>
  <si>
    <t>R145</t>
  </si>
  <si>
    <t>S145</t>
  </si>
  <si>
    <t>T145</t>
  </si>
  <si>
    <t>VUSR</t>
  </si>
  <si>
    <t>VUNM</t>
  </si>
  <si>
    <t>R150</t>
  </si>
  <si>
    <t>S150</t>
  </si>
  <si>
    <t>T150</t>
  </si>
  <si>
    <t>VUSQ</t>
  </si>
  <si>
    <t>VUNL</t>
  </si>
  <si>
    <t>R200</t>
  </si>
  <si>
    <t>T200</t>
  </si>
  <si>
    <t>VUSP</t>
  </si>
  <si>
    <t>VUNK</t>
  </si>
  <si>
    <t>R230</t>
  </si>
  <si>
    <t>S230</t>
  </si>
  <si>
    <t>T230</t>
  </si>
  <si>
    <t>VURQ</t>
  </si>
  <si>
    <t>VUML</t>
  </si>
  <si>
    <t>R234</t>
  </si>
  <si>
    <t>S234</t>
  </si>
  <si>
    <t>T234</t>
  </si>
  <si>
    <t>VURP</t>
  </si>
  <si>
    <t>VUMK</t>
  </si>
  <si>
    <t>R235</t>
  </si>
  <si>
    <t>S235</t>
  </si>
  <si>
    <t>T235</t>
  </si>
  <si>
    <t>VUQP</t>
  </si>
  <si>
    <t>VULK</t>
  </si>
  <si>
    <t>R240</t>
  </si>
  <si>
    <t>S240</t>
  </si>
  <si>
    <t>T240</t>
  </si>
  <si>
    <t>VTSR</t>
  </si>
  <si>
    <t>VHNM</t>
  </si>
  <si>
    <t>R245</t>
  </si>
  <si>
    <t>S245</t>
  </si>
  <si>
    <t>T245</t>
  </si>
  <si>
    <t>VTSQ</t>
  </si>
  <si>
    <t>VHNL</t>
  </si>
  <si>
    <t>R250</t>
  </si>
  <si>
    <t>S250</t>
  </si>
  <si>
    <t>T250</t>
  </si>
  <si>
    <t>VTSP</t>
  </si>
  <si>
    <t>VHNK</t>
  </si>
  <si>
    <t>R300</t>
  </si>
  <si>
    <t>S300</t>
  </si>
  <si>
    <t>T300</t>
  </si>
  <si>
    <t>VTRQ</t>
  </si>
  <si>
    <t>VHML</t>
  </si>
  <si>
    <t>R340</t>
  </si>
  <si>
    <t>S340</t>
  </si>
  <si>
    <t>T340</t>
  </si>
  <si>
    <t>VTRP</t>
  </si>
  <si>
    <t>VHMK</t>
  </si>
  <si>
    <t>R345</t>
  </si>
  <si>
    <t>S345</t>
  </si>
  <si>
    <t>T345</t>
  </si>
  <si>
    <t>VTQP</t>
  </si>
  <si>
    <t>VHLK</t>
  </si>
  <si>
    <t>R350</t>
  </si>
  <si>
    <t>S350</t>
  </si>
  <si>
    <t>T350</t>
  </si>
  <si>
    <t>VSRQ</t>
  </si>
  <si>
    <t>VNML</t>
  </si>
  <si>
    <t>R400</t>
  </si>
  <si>
    <t>S400</t>
  </si>
  <si>
    <t>T400</t>
  </si>
  <si>
    <t>VSRP</t>
  </si>
  <si>
    <t>VNMK</t>
  </si>
  <si>
    <t>R450</t>
  </si>
  <si>
    <t>S450</t>
  </si>
  <si>
    <t>T450</t>
  </si>
  <si>
    <t>VSQP</t>
  </si>
  <si>
    <t>VNLK</t>
  </si>
  <si>
    <t>R500</t>
  </si>
  <si>
    <t>S500</t>
  </si>
  <si>
    <t>T500</t>
  </si>
  <si>
    <t>VRQP</t>
  </si>
  <si>
    <t>VMLK</t>
  </si>
  <si>
    <t>UTSR</t>
  </si>
  <si>
    <t>UHNM</t>
  </si>
  <si>
    <t>UTSQ</t>
  </si>
  <si>
    <t>UHNL</t>
  </si>
  <si>
    <t>UTSP</t>
  </si>
  <si>
    <t>UHNK</t>
  </si>
  <si>
    <t>UTRQ</t>
  </si>
  <si>
    <t>UHML</t>
  </si>
  <si>
    <t>UTRP</t>
  </si>
  <si>
    <t>UHMK</t>
  </si>
  <si>
    <t>UTQP</t>
  </si>
  <si>
    <t>UHLK</t>
  </si>
  <si>
    <t>USRQ</t>
  </si>
  <si>
    <t>UNML</t>
  </si>
  <si>
    <t>USRP</t>
  </si>
  <si>
    <t>UNMK</t>
  </si>
  <si>
    <t>USQP</t>
  </si>
  <si>
    <t>UNLK</t>
  </si>
  <si>
    <t>URQP</t>
  </si>
  <si>
    <t>UMLK</t>
  </si>
  <si>
    <t>TSRQ</t>
  </si>
  <si>
    <t>HNML</t>
  </si>
  <si>
    <t>TSRP</t>
  </si>
  <si>
    <t>HNMK</t>
  </si>
  <si>
    <t>TSQP</t>
  </si>
  <si>
    <t>HNLK</t>
  </si>
  <si>
    <t>TRQP</t>
  </si>
  <si>
    <t>HMLK</t>
  </si>
  <si>
    <t>SRQP</t>
  </si>
  <si>
    <t>NMLK</t>
  </si>
  <si>
    <t>WVUZ</t>
  </si>
  <si>
    <t>WVUJ</t>
  </si>
  <si>
    <t>WVTZ</t>
  </si>
  <si>
    <t>WVHJ</t>
  </si>
  <si>
    <t>WVSZ</t>
  </si>
  <si>
    <t>WVNJ</t>
  </si>
  <si>
    <t>WVRZ</t>
  </si>
  <si>
    <t>WVMJ</t>
  </si>
  <si>
    <t>WVQZ</t>
  </si>
  <si>
    <t>WVLJ</t>
  </si>
  <si>
    <t>WVPZ</t>
  </si>
  <si>
    <t>WVKJ</t>
  </si>
  <si>
    <t>WUTZ</t>
  </si>
  <si>
    <t>WUHJ</t>
  </si>
  <si>
    <t>WUSZ</t>
  </si>
  <si>
    <t>WUNJ</t>
  </si>
  <si>
    <t>WURZ</t>
  </si>
  <si>
    <t>WUMJ</t>
  </si>
  <si>
    <t>WUQZ</t>
  </si>
  <si>
    <t>WULJ</t>
  </si>
  <si>
    <t>WUPZ</t>
  </si>
  <si>
    <t>WUKJ</t>
  </si>
  <si>
    <t>WTSZ</t>
  </si>
  <si>
    <t>WHNJ</t>
  </si>
  <si>
    <t>WTRZ</t>
  </si>
  <si>
    <t>WHMJ</t>
  </si>
  <si>
    <t>WTQZ</t>
  </si>
  <si>
    <t>WHLJ</t>
  </si>
  <si>
    <t>WTPZ</t>
  </si>
  <si>
    <t>WHKJ</t>
  </si>
  <si>
    <t>WSRZ</t>
  </si>
  <si>
    <t>WNMJ</t>
  </si>
  <si>
    <t>WSQZ</t>
  </si>
  <si>
    <t>WNLJ</t>
  </si>
  <si>
    <t>WSPZ</t>
  </si>
  <si>
    <t>WNKJ</t>
  </si>
  <si>
    <t>WRQZ</t>
  </si>
  <si>
    <t>WMLJ</t>
  </si>
  <si>
    <t>WRPZ</t>
  </si>
  <si>
    <t>WMKJ</t>
  </si>
  <si>
    <t>WQPZ</t>
  </si>
  <si>
    <t>WLKJ</t>
  </si>
  <si>
    <t>VUTZ</t>
  </si>
  <si>
    <t>VUHJ</t>
  </si>
  <si>
    <t>VUSZ</t>
  </si>
  <si>
    <t>VUNJ</t>
  </si>
  <si>
    <t>0000</t>
  </si>
  <si>
    <t>VURZ</t>
  </si>
  <si>
    <t>VUMJ</t>
  </si>
  <si>
    <t>VUQZ</t>
  </si>
  <si>
    <t>VULJ</t>
  </si>
  <si>
    <t>VUPZ</t>
  </si>
  <si>
    <t>VUKJ</t>
  </si>
  <si>
    <t>VTSZ</t>
  </si>
  <si>
    <t>VHNJ</t>
  </si>
  <si>
    <t>VTRZ</t>
  </si>
  <si>
    <t>VHMJ</t>
  </si>
  <si>
    <t>VTQZ</t>
  </si>
  <si>
    <t>VHLJ</t>
  </si>
  <si>
    <t>VTPZ</t>
  </si>
  <si>
    <t>VHKJ</t>
  </si>
  <si>
    <t>VSRZ</t>
  </si>
  <si>
    <t>VNMJ</t>
  </si>
  <si>
    <t>VSQZ</t>
  </si>
  <si>
    <t>VNLJ</t>
  </si>
  <si>
    <t>VSPZ</t>
  </si>
  <si>
    <t>VNKJ</t>
  </si>
  <si>
    <t>VRQZ</t>
  </si>
  <si>
    <t>VMLJ</t>
  </si>
  <si>
    <t>VRPZ</t>
  </si>
  <si>
    <t>VMKJ</t>
  </si>
  <si>
    <t>VQPZ</t>
  </si>
  <si>
    <t>VLKJ</t>
  </si>
  <si>
    <t>UTSZ</t>
  </si>
  <si>
    <t>UHNJ</t>
  </si>
  <si>
    <t>UTRZ</t>
  </si>
  <si>
    <t>UHMJ</t>
  </si>
  <si>
    <t>UTQZ</t>
  </si>
  <si>
    <t>UHLJ</t>
  </si>
  <si>
    <t>UTPZ</t>
  </si>
  <si>
    <t>UHKJ</t>
  </si>
  <si>
    <t>USRZ</t>
  </si>
  <si>
    <t>UNMJ</t>
  </si>
  <si>
    <t>USQZ</t>
  </si>
  <si>
    <t>UNLJ</t>
  </si>
  <si>
    <t>USPZ</t>
  </si>
  <si>
    <t>UNKJ</t>
  </si>
  <si>
    <t>URQZ</t>
  </si>
  <si>
    <t>UMLJ</t>
  </si>
  <si>
    <t>URPZ</t>
  </si>
  <si>
    <t>UMKJ</t>
  </si>
  <si>
    <t>UQPZ</t>
  </si>
  <si>
    <t>ULKJ</t>
  </si>
  <si>
    <t>TSRZ</t>
  </si>
  <si>
    <t>HNMJ</t>
  </si>
  <si>
    <t>TSQZ</t>
  </si>
  <si>
    <t>HNLJ</t>
  </si>
  <si>
    <t>TSPZ</t>
  </si>
  <si>
    <t>HNKJ</t>
  </si>
  <si>
    <t>TRQZ</t>
  </si>
  <si>
    <t>HMLJ</t>
  </si>
  <si>
    <t>TRPZ</t>
  </si>
  <si>
    <t>HMKJ</t>
  </si>
  <si>
    <t>TQPZ</t>
  </si>
  <si>
    <t>HLKJ</t>
  </si>
  <si>
    <t>SRQZ</t>
  </si>
  <si>
    <t>SRPZ</t>
  </si>
  <si>
    <t>NMKJ</t>
  </si>
  <si>
    <t>SQPZ</t>
  </si>
  <si>
    <t>NLKJ</t>
  </si>
  <si>
    <t>RQPZ</t>
  </si>
  <si>
    <t>MLKJ</t>
  </si>
  <si>
    <t>WVZZ</t>
  </si>
  <si>
    <t>WVJJ</t>
  </si>
  <si>
    <t>WUZZ</t>
  </si>
  <si>
    <t>WUJJ</t>
  </si>
  <si>
    <t>WTZZ</t>
  </si>
  <si>
    <t>WHJJ</t>
  </si>
  <si>
    <t>WSZZ</t>
  </si>
  <si>
    <t>WNJJ</t>
  </si>
  <si>
    <t>WRZZ</t>
  </si>
  <si>
    <t>WMJJ</t>
  </si>
  <si>
    <t>WQZZ</t>
  </si>
  <si>
    <t>WLJJ</t>
  </si>
  <si>
    <t>WPZZ</t>
  </si>
  <si>
    <t>WKJJ</t>
  </si>
  <si>
    <t>VUZZ</t>
  </si>
  <si>
    <t>VUJJ</t>
  </si>
  <si>
    <t>VTZZ</t>
  </si>
  <si>
    <t>VHJJ</t>
  </si>
  <si>
    <t>VSZZ</t>
  </si>
  <si>
    <t>VNJJ</t>
  </si>
  <si>
    <t>VRZZ</t>
  </si>
  <si>
    <t>VMJJ</t>
  </si>
  <si>
    <t>VQZZ</t>
  </si>
  <si>
    <t>VLJJ</t>
  </si>
  <si>
    <t>VPZZ</t>
  </si>
  <si>
    <t>VKJJ</t>
  </si>
  <si>
    <t>UTZZ</t>
  </si>
  <si>
    <t>UHJJ</t>
  </si>
  <si>
    <t>USZZ</t>
  </si>
  <si>
    <t>UNJJ</t>
  </si>
  <si>
    <t>URZZ</t>
  </si>
  <si>
    <t>UMJJ</t>
  </si>
  <si>
    <t>UQZZ</t>
  </si>
  <si>
    <t>ULJJ</t>
  </si>
  <si>
    <t>UPZZ</t>
  </si>
  <si>
    <t>UKJJ</t>
  </si>
  <si>
    <t>TSZZ</t>
  </si>
  <si>
    <t>HNJJ</t>
  </si>
  <si>
    <t>TRZZ</t>
  </si>
  <si>
    <t>HMJJ</t>
  </si>
  <si>
    <t>TQZZ</t>
  </si>
  <si>
    <t>HLJJ</t>
  </si>
  <si>
    <t>TPZZ</t>
  </si>
  <si>
    <t>HKJJ</t>
  </si>
  <si>
    <t>SRZZ</t>
  </si>
  <si>
    <t>NMJJ</t>
  </si>
  <si>
    <t>SQZZ</t>
  </si>
  <si>
    <t>NLJJ</t>
  </si>
  <si>
    <t>SPZZ</t>
  </si>
  <si>
    <t>NKJJ</t>
  </si>
  <si>
    <t>RQZZ</t>
  </si>
  <si>
    <t>MLJJ</t>
  </si>
  <si>
    <t>RPZZ</t>
  </si>
  <si>
    <t>MKJJ</t>
  </si>
  <si>
    <t>QPZZ</t>
  </si>
  <si>
    <t>LKJJ</t>
  </si>
  <si>
    <t>WZZZ</t>
  </si>
  <si>
    <t>WJJJ</t>
  </si>
  <si>
    <t>VZZZ</t>
  </si>
  <si>
    <t>VJJJ</t>
  </si>
  <si>
    <t>UZZZ</t>
  </si>
  <si>
    <t>UJJJ</t>
  </si>
  <si>
    <t>TZZZ</t>
  </si>
  <si>
    <t>HJJJ</t>
  </si>
  <si>
    <t>SZZZ</t>
  </si>
  <si>
    <t>NJJJ</t>
  </si>
  <si>
    <t>RZZZ</t>
  </si>
  <si>
    <t>MJJJ</t>
  </si>
  <si>
    <t>QZZZ</t>
  </si>
  <si>
    <t>LJJJ</t>
  </si>
  <si>
    <t>PZZZ</t>
  </si>
  <si>
    <t>KJJJ</t>
  </si>
  <si>
    <t>ZZZZ</t>
  </si>
  <si>
    <t>JJJJ</t>
  </si>
  <si>
    <t xml:space="preserve">RESTRICTED </t>
  </si>
  <si>
    <t>ADD $11.10 (CYLINDERS) / $0.80 (KEYS)</t>
  </si>
  <si>
    <t>DOUBLE MILLED KEYS</t>
  </si>
  <si>
    <t>ADD $3.30</t>
  </si>
  <si>
    <t xml:space="preserve">3X/4X MILLED KEYS </t>
  </si>
  <si>
    <t>ADD $3.80</t>
  </si>
  <si>
    <t>Keyway</t>
  </si>
  <si>
    <t>Application</t>
  </si>
  <si>
    <t>Security</t>
  </si>
  <si>
    <t>C1</t>
  </si>
  <si>
    <t>CONVENTIONAL</t>
  </si>
  <si>
    <t>RESTRICTED</t>
  </si>
  <si>
    <t>CS</t>
  </si>
  <si>
    <t>F12</t>
  </si>
  <si>
    <t>FX1</t>
  </si>
  <si>
    <t>1D1</t>
  </si>
  <si>
    <t>A</t>
  </si>
  <si>
    <t>OPEN</t>
  </si>
  <si>
    <t>AB</t>
  </si>
  <si>
    <t>OPEN (2X MILLED)</t>
  </si>
  <si>
    <t>ABC</t>
  </si>
  <si>
    <t>OPEN (3X MILLED)</t>
  </si>
  <si>
    <t>ACDE</t>
  </si>
  <si>
    <t>OPEN (4X MILLED)</t>
  </si>
  <si>
    <t>AD</t>
  </si>
  <si>
    <t>ADEFG</t>
  </si>
  <si>
    <t>AE</t>
  </si>
  <si>
    <t>AG</t>
  </si>
  <si>
    <t>1D6</t>
  </si>
  <si>
    <t>1D7</t>
  </si>
  <si>
    <t>1D8</t>
  </si>
  <si>
    <t>BCE</t>
  </si>
  <si>
    <t>BCG</t>
  </si>
  <si>
    <t>BD</t>
  </si>
  <si>
    <t>BE</t>
  </si>
  <si>
    <t>1J1</t>
  </si>
  <si>
    <t>SFIC/CONVENTIONAL</t>
  </si>
  <si>
    <t>1M6</t>
  </si>
  <si>
    <t>CCA</t>
  </si>
  <si>
    <t>CG</t>
  </si>
  <si>
    <t>AML1</t>
  </si>
  <si>
    <t>AML2</t>
  </si>
  <si>
    <t>DD</t>
  </si>
  <si>
    <t>DE</t>
  </si>
  <si>
    <t>DEF</t>
  </si>
  <si>
    <t>DEFG</t>
  </si>
  <si>
    <t>DG</t>
  </si>
  <si>
    <t>EFG</t>
  </si>
  <si>
    <t>EG</t>
  </si>
  <si>
    <t>BT</t>
  </si>
  <si>
    <t>F01</t>
  </si>
  <si>
    <t>F02</t>
  </si>
  <si>
    <t>F04</t>
  </si>
  <si>
    <t>F1</t>
  </si>
  <si>
    <t>F2</t>
  </si>
  <si>
    <t>FE</t>
  </si>
  <si>
    <t>FF</t>
  </si>
  <si>
    <t>FH</t>
  </si>
  <si>
    <t>FJ</t>
  </si>
  <si>
    <t>FK</t>
  </si>
  <si>
    <t>FL</t>
  </si>
  <si>
    <t>FM</t>
  </si>
  <si>
    <t>JKL</t>
  </si>
  <si>
    <t>JKLM</t>
  </si>
  <si>
    <t>JL</t>
  </si>
  <si>
    <t>MQST</t>
  </si>
  <si>
    <t>N</t>
  </si>
  <si>
    <t>TB</t>
  </si>
  <si>
    <t>TD</t>
  </si>
  <si>
    <t>X12</t>
  </si>
  <si>
    <t>X13</t>
  </si>
  <si>
    <t>X14</t>
  </si>
  <si>
    <t>X23</t>
  </si>
  <si>
    <t>X24</t>
  </si>
  <si>
    <t>X34</t>
  </si>
  <si>
    <t>Y12</t>
  </si>
  <si>
    <t>Y13</t>
  </si>
  <si>
    <t>Y14</t>
  </si>
  <si>
    <t>Y23</t>
  </si>
  <si>
    <t>Y24</t>
  </si>
  <si>
    <t>Y34</t>
  </si>
  <si>
    <t>Y40</t>
  </si>
  <si>
    <t>Z12</t>
  </si>
  <si>
    <t>Z13</t>
  </si>
  <si>
    <t>Z14</t>
  </si>
  <si>
    <t>Z23</t>
  </si>
  <si>
    <t>Z24</t>
  </si>
  <si>
    <t>Z34</t>
  </si>
  <si>
    <t>COMPETITOR</t>
  </si>
  <si>
    <t>L4</t>
  </si>
  <si>
    <t>D1</t>
  </si>
  <si>
    <t>LA</t>
  </si>
  <si>
    <t>8(PARA)</t>
  </si>
  <si>
    <t>CURRENT PB8 (10/20)</t>
  </si>
  <si>
    <t>FUTURE w/ ACN PROJECT</t>
  </si>
  <si>
    <t>Suffix</t>
  </si>
  <si>
    <t>Schlage L9000</t>
  </si>
  <si>
    <t>Schlage LM9200</t>
  </si>
  <si>
    <t>Falcon MA</t>
  </si>
  <si>
    <t>NA</t>
  </si>
  <si>
    <t>C6</t>
  </si>
  <si>
    <t>HD6/7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</si>
</sst>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.00"/>
  </numFmts>
  <fonts count="28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3F3F7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28"/>
      <name val="Arial"/>
      <family val="2"/>
    </font>
    <font>
      <b/>
      <sz val="28"/>
      <color rgb="FF00B0F0"/>
      <name val="Arial"/>
      <family val="2"/>
    </font>
    <font>
      <sz val="10"/>
      <color theme="0"/>
      <name val="Calibri"/>
      <family val="2"/>
      <scheme val="minor"/>
    </font>
    <font>
      <b/>
      <sz val="10"/>
      <color rgb="FF00B0F0"/>
      <name val="Arial"/>
      <family val="2"/>
    </font>
    <font>
      <b/>
      <sz val="9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rgb="FF3F3F76"/>
      <name val="Calibri"/>
      <family val="2"/>
      <scheme val="minor"/>
    </font>
    <font>
      <b/>
      <sz val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9"/>
      <name val="Calibri"/>
      <family val="2"/>
      <scheme val="minor"/>
    </font>
    <font>
      <b/>
      <sz val="10"/>
      <color theme="9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6337778862885"/>
        <bgColor indexed="64"/>
      </patternFill>
    </fill>
  </fills>
  <borders count="2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6" fillId="2" borderId="1" applyNumberFormat="0" applyAlignment="0" applyProtection="0"/>
    <xf numFmtId="0" fontId="7" fillId="0" borderId="0"/>
  </cellStyleXfs>
  <cellXfs count="160">
    <xf numFmtId="0" fontId="0" fillId="0" borderId="0" xfId="0"/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164" fontId="4" fillId="0" borderId="3" xfId="1" applyNumberFormat="1" applyFont="1" applyBorder="1" applyAlignment="1">
      <alignment horizontal="center" wrapText="1"/>
    </xf>
    <xf numFmtId="164" fontId="5" fillId="0" borderId="0" xfId="1" applyNumberFormat="1" applyFont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0" fontId="0" fillId="6" borderId="0" xfId="0" applyFill="1" applyAlignment="1">
      <alignment horizontal="left"/>
    </xf>
    <xf numFmtId="0" fontId="0" fillId="6" borderId="0" xfId="0" applyFill="1" applyAlignment="1">
      <alignment horizontal="center"/>
    </xf>
    <xf numFmtId="164" fontId="4" fillId="0" borderId="3" xfId="1" applyNumberFormat="1" applyFont="1" applyFill="1" applyBorder="1" applyAlignment="1">
      <alignment horizontal="center" wrapText="1"/>
    </xf>
    <xf numFmtId="164" fontId="3" fillId="7" borderId="0" xfId="1" applyNumberFormat="1" applyFont="1" applyFill="1" applyBorder="1" applyAlignment="1">
      <alignment horizontal="center"/>
    </xf>
    <xf numFmtId="0" fontId="7" fillId="0" borderId="0" xfId="3"/>
    <xf numFmtId="0" fontId="7" fillId="0" borderId="0" xfId="3" applyAlignment="1">
      <alignment horizontal="center"/>
    </xf>
    <xf numFmtId="0" fontId="7" fillId="0" borderId="0" xfId="3" applyAlignment="1">
      <alignment horizontal="center" wrapText="1"/>
    </xf>
    <xf numFmtId="0" fontId="7" fillId="0" borderId="3" xfId="3" applyBorder="1"/>
    <xf numFmtId="0" fontId="7" fillId="0" borderId="3" xfId="3" applyBorder="1" applyAlignment="1">
      <alignment horizontal="center" wrapText="1"/>
    </xf>
    <xf numFmtId="0" fontId="7" fillId="8" borderId="0" xfId="3" applyFill="1"/>
    <xf numFmtId="0" fontId="7" fillId="0" borderId="2" xfId="3" applyBorder="1"/>
    <xf numFmtId="0" fontId="7" fillId="9" borderId="3" xfId="3" applyFill="1" applyBorder="1" applyAlignment="1">
      <alignment horizontal="center"/>
    </xf>
    <xf numFmtId="0" fontId="7" fillId="8" borderId="0" xfId="3" applyFill="1" applyAlignment="1">
      <alignment horizontal="center"/>
    </xf>
    <xf numFmtId="0" fontId="7" fillId="10" borderId="3" xfId="3" applyFill="1" applyBorder="1" applyAlignment="1">
      <alignment horizontal="center"/>
    </xf>
    <xf numFmtId="0" fontId="7" fillId="11" borderId="3" xfId="3" applyFill="1" applyBorder="1" applyAlignment="1">
      <alignment horizontal="center"/>
    </xf>
    <xf numFmtId="0" fontId="7" fillId="0" borderId="3" xfId="3" applyBorder="1" applyAlignment="1">
      <alignment horizontal="center"/>
    </xf>
    <xf numFmtId="0" fontId="7" fillId="0" borderId="3" xfId="3" quotePrefix="1" applyBorder="1" applyAlignment="1">
      <alignment horizontal="center"/>
    </xf>
    <xf numFmtId="0" fontId="8" fillId="0" borderId="0" xfId="3" applyFont="1"/>
    <xf numFmtId="0" fontId="9" fillId="0" borderId="0" xfId="3" applyFont="1"/>
    <xf numFmtId="0" fontId="9" fillId="0" borderId="0" xfId="3" applyFont="1" applyAlignment="1">
      <alignment horizontal="center"/>
    </xf>
    <xf numFmtId="0" fontId="7" fillId="0" borderId="5" xfId="3" applyBorder="1" applyAlignment="1">
      <alignment horizontal="center"/>
    </xf>
    <xf numFmtId="0" fontId="7" fillId="0" borderId="6" xfId="3" applyBorder="1" applyAlignment="1">
      <alignment horizontal="center"/>
    </xf>
    <xf numFmtId="0" fontId="7" fillId="0" borderId="3" xfId="3" applyBorder="1" applyAlignment="1">
      <alignment horizontal="center" textRotation="90" wrapText="1"/>
    </xf>
    <xf numFmtId="0" fontId="7" fillId="0" borderId="3" xfId="3" applyBorder="1" applyAlignment="1">
      <alignment textRotation="90" wrapTex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/>
    </xf>
    <xf numFmtId="44" fontId="0" fillId="0" borderId="0" xfId="1" applyFont="1" applyAlignment="1">
      <alignment horizontal="center"/>
    </xf>
    <xf numFmtId="0" fontId="16" fillId="0" borderId="3" xfId="0" applyFont="1" applyBorder="1"/>
    <xf numFmtId="0" fontId="16" fillId="0" borderId="3" xfId="0" applyFont="1" applyBorder="1" applyAlignment="1">
      <alignment horizontal="left"/>
    </xf>
    <xf numFmtId="44" fontId="0" fillId="0" borderId="3" xfId="1" applyFont="1" applyBorder="1" applyAlignment="1">
      <alignment horizontal="center"/>
    </xf>
    <xf numFmtId="0" fontId="16" fillId="0" borderId="3" xfId="0" applyFont="1" applyBorder="1" applyAlignment="1">
      <alignment horizontal="center" vertical="center" readingOrder="1"/>
    </xf>
    <xf numFmtId="0" fontId="16" fillId="0" borderId="3" xfId="0" applyFont="1" applyBorder="1" applyAlignment="1">
      <alignment horizontal="left" vertical="center" readingOrder="1"/>
    </xf>
    <xf numFmtId="0" fontId="16" fillId="0" borderId="3" xfId="0" applyFont="1" applyBorder="1" applyAlignment="1">
      <alignment horizontal="center" vertical="center" wrapText="1" readingOrder="1"/>
    </xf>
    <xf numFmtId="44" fontId="0" fillId="0" borderId="3" xfId="1" applyFont="1" applyBorder="1" applyAlignment="1">
      <alignment horizontal="center" wrapText="1"/>
    </xf>
    <xf numFmtId="164" fontId="5" fillId="0" borderId="0" xfId="1" applyNumberFormat="1" applyFont="1" applyAlignment="1">
      <alignment horizontal="left"/>
    </xf>
    <xf numFmtId="164" fontId="5" fillId="0" borderId="0" xfId="1" applyNumberFormat="1" applyFont="1" applyAlignment="1"/>
    <xf numFmtId="164" fontId="0" fillId="0" borderId="0" xfId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44" fontId="0" fillId="6" borderId="3" xfId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164" fontId="3" fillId="2" borderId="3" xfId="2" applyNumberFormat="1" applyFont="1" applyBorder="1" applyAlignment="1">
      <alignment horizontal="center"/>
    </xf>
    <xf numFmtId="164" fontId="17" fillId="2" borderId="3" xfId="2" applyNumberFormat="1" applyFont="1" applyBorder="1" applyAlignment="1">
      <alignment horizontal="center"/>
    </xf>
    <xf numFmtId="164" fontId="13" fillId="12" borderId="3" xfId="1" applyNumberFormat="1" applyFont="1" applyFill="1" applyBorder="1" applyAlignment="1">
      <alignment horizontal="center"/>
    </xf>
    <xf numFmtId="164" fontId="3" fillId="2" borderId="3" xfId="1" applyNumberFormat="1" applyFont="1" applyFill="1" applyBorder="1" applyAlignment="1">
      <alignment horizontal="center"/>
    </xf>
    <xf numFmtId="164" fontId="17" fillId="7" borderId="3" xfId="1" applyNumberFormat="1" applyFont="1" applyFill="1" applyBorder="1" applyAlignment="1">
      <alignment horizontal="center"/>
    </xf>
    <xf numFmtId="164" fontId="17" fillId="2" borderId="3" xfId="1" applyNumberFormat="1" applyFont="1" applyFill="1" applyBorder="1" applyAlignment="1">
      <alignment horizontal="center"/>
    </xf>
    <xf numFmtId="164" fontId="3" fillId="7" borderId="3" xfId="1" applyNumberFormat="1" applyFont="1" applyFill="1" applyBorder="1" applyAlignment="1">
      <alignment horizontal="center"/>
    </xf>
    <xf numFmtId="164" fontId="5" fillId="7" borderId="3" xfId="1" applyNumberFormat="1" applyFont="1" applyFill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44" fontId="0" fillId="0" borderId="3" xfId="1" applyFont="1" applyBorder="1"/>
    <xf numFmtId="44" fontId="0" fillId="6" borderId="3" xfId="1" applyFont="1" applyFill="1" applyBorder="1"/>
    <xf numFmtId="0" fontId="0" fillId="0" borderId="3" xfId="0" applyBorder="1" applyAlignment="1">
      <alignment horizontal="left" indent="1"/>
    </xf>
    <xf numFmtId="44" fontId="0" fillId="5" borderId="3" xfId="1" applyFont="1" applyFill="1" applyBorder="1"/>
    <xf numFmtId="44" fontId="0" fillId="0" borderId="0" xfId="0" applyNumberFormat="1"/>
    <xf numFmtId="0" fontId="0" fillId="5" borderId="3" xfId="0" applyFill="1" applyBorder="1" applyAlignment="1">
      <alignment horizontal="center"/>
    </xf>
    <xf numFmtId="0" fontId="19" fillId="0" borderId="4" xfId="0" applyFont="1" applyBorder="1"/>
    <xf numFmtId="164" fontId="1" fillId="0" borderId="3" xfId="0" applyNumberFormat="1" applyFont="1" applyBorder="1" applyAlignment="1">
      <alignment horizontal="center" wrapText="1"/>
    </xf>
    <xf numFmtId="164" fontId="20" fillId="2" borderId="3" xfId="1" applyNumberFormat="1" applyFont="1" applyFill="1" applyBorder="1" applyAlignment="1">
      <alignment horizontal="center"/>
    </xf>
    <xf numFmtId="164" fontId="20" fillId="7" borderId="3" xfId="1" applyNumberFormat="1" applyFont="1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164" fontId="1" fillId="12" borderId="3" xfId="0" applyNumberFormat="1" applyFont="1" applyFill="1" applyBorder="1" applyAlignment="1">
      <alignment horizontal="center" wrapText="1"/>
    </xf>
    <xf numFmtId="164" fontId="3" fillId="12" borderId="3" xfId="1" applyNumberFormat="1" applyFont="1" applyFill="1" applyBorder="1" applyAlignment="1">
      <alignment horizontal="center"/>
    </xf>
    <xf numFmtId="0" fontId="0" fillId="12" borderId="0" xfId="0" applyFill="1" applyAlignment="1">
      <alignment horizontal="center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center"/>
    </xf>
    <xf numFmtId="6" fontId="0" fillId="3" borderId="0" xfId="0" applyNumberFormat="1" applyFill="1" applyAlignment="1">
      <alignment horizontal="center"/>
    </xf>
    <xf numFmtId="164" fontId="3" fillId="6" borderId="0" xfId="1" applyNumberFormat="1" applyFont="1" applyFill="1" applyBorder="1" applyAlignment="1">
      <alignment horizontal="center"/>
    </xf>
    <xf numFmtId="0" fontId="0" fillId="12" borderId="3" xfId="0" applyFill="1" applyBorder="1" applyAlignment="1">
      <alignment horizontal="left"/>
    </xf>
    <xf numFmtId="164" fontId="1" fillId="12" borderId="3" xfId="0" applyNumberFormat="1" applyFont="1" applyFill="1" applyBorder="1" applyAlignment="1">
      <alignment horizontal="left" wrapText="1"/>
    </xf>
    <xf numFmtId="164" fontId="22" fillId="2" borderId="3" xfId="1" applyNumberFormat="1" applyFont="1" applyFill="1" applyBorder="1" applyAlignment="1">
      <alignment horizontal="center"/>
    </xf>
    <xf numFmtId="164" fontId="1" fillId="5" borderId="3" xfId="0" applyNumberFormat="1" applyFont="1" applyFill="1" applyBorder="1" applyAlignment="1">
      <alignment horizontal="center" wrapText="1"/>
    </xf>
    <xf numFmtId="164" fontId="3" fillId="5" borderId="3" xfId="1" applyNumberFormat="1" applyFont="1" applyFill="1" applyBorder="1" applyAlignment="1">
      <alignment horizontal="center"/>
    </xf>
    <xf numFmtId="164" fontId="13" fillId="5" borderId="3" xfId="1" applyNumberFormat="1" applyFont="1" applyFill="1" applyBorder="1" applyAlignment="1">
      <alignment horizontal="center"/>
    </xf>
    <xf numFmtId="0" fontId="0" fillId="5" borderId="0" xfId="0" applyFill="1"/>
    <xf numFmtId="164" fontId="20" fillId="6" borderId="3" xfId="1" applyNumberFormat="1" applyFont="1" applyFill="1" applyBorder="1" applyAlignment="1">
      <alignment horizontal="center"/>
    </xf>
    <xf numFmtId="164" fontId="23" fillId="0" borderId="3" xfId="1" applyNumberFormat="1" applyFont="1" applyFill="1" applyBorder="1" applyAlignment="1">
      <alignment horizontal="center" wrapText="1"/>
    </xf>
    <xf numFmtId="0" fontId="18" fillId="13" borderId="23" xfId="0" applyFont="1" applyFill="1" applyBorder="1" applyAlignment="1">
      <alignment horizontal="center"/>
    </xf>
    <xf numFmtId="0" fontId="18" fillId="13" borderId="4" xfId="0" applyFont="1" applyFill="1" applyBorder="1" applyAlignment="1">
      <alignment horizontal="center"/>
    </xf>
    <xf numFmtId="164" fontId="4" fillId="3" borderId="3" xfId="1" applyNumberFormat="1" applyFont="1" applyFill="1" applyBorder="1" applyAlignment="1">
      <alignment horizontal="center" wrapText="1"/>
    </xf>
    <xf numFmtId="164" fontId="4" fillId="5" borderId="3" xfId="1" applyNumberFormat="1" applyFont="1" applyFill="1" applyBorder="1" applyAlignment="1">
      <alignment horizontal="center" wrapText="1"/>
    </xf>
    <xf numFmtId="164" fontId="4" fillId="4" borderId="3" xfId="1" applyNumberFormat="1" applyFont="1" applyFill="1" applyBorder="1" applyAlignment="1">
      <alignment horizontal="center" wrapText="1"/>
    </xf>
    <xf numFmtId="0" fontId="21" fillId="12" borderId="21" xfId="0" applyFont="1" applyFill="1" applyBorder="1" applyAlignment="1">
      <alignment horizontal="left"/>
    </xf>
    <xf numFmtId="0" fontId="21" fillId="12" borderId="22" xfId="0" applyFont="1" applyFill="1" applyBorder="1" applyAlignment="1">
      <alignment horizontal="left"/>
    </xf>
    <xf numFmtId="0" fontId="21" fillId="12" borderId="2" xfId="0" applyFont="1" applyFill="1" applyBorder="1" applyAlignment="1">
      <alignment horizontal="left"/>
    </xf>
    <xf numFmtId="164" fontId="5" fillId="2" borderId="3" xfId="1" applyNumberFormat="1" applyFont="1" applyFill="1" applyBorder="1" applyAlignment="1">
      <alignment horizontal="center"/>
    </xf>
    <xf numFmtId="164" fontId="5" fillId="2" borderId="3" xfId="2" applyNumberFormat="1" applyFont="1" applyBorder="1" applyAlignment="1">
      <alignment horizontal="center"/>
    </xf>
    <xf numFmtId="164" fontId="20" fillId="12" borderId="3" xfId="1" applyNumberFormat="1" applyFont="1" applyFill="1" applyBorder="1" applyAlignment="1">
      <alignment horizontal="center"/>
    </xf>
    <xf numFmtId="164" fontId="5" fillId="12" borderId="3" xfId="1" applyNumberFormat="1" applyFont="1" applyFill="1" applyBorder="1" applyAlignment="1">
      <alignment horizontal="center"/>
    </xf>
    <xf numFmtId="164" fontId="18" fillId="13" borderId="23" xfId="0" applyNumberFormat="1" applyFont="1" applyFill="1" applyBorder="1" applyAlignment="1">
      <alignment horizontal="center"/>
    </xf>
    <xf numFmtId="164" fontId="26" fillId="2" borderId="3" xfId="1" applyNumberFormat="1" applyFont="1" applyFill="1" applyBorder="1" applyAlignment="1">
      <alignment horizontal="center"/>
    </xf>
    <xf numFmtId="164" fontId="27" fillId="2" borderId="3" xfId="1" applyNumberFormat="1" applyFont="1" applyFill="1" applyBorder="1" applyAlignment="1">
      <alignment horizontal="center"/>
    </xf>
    <xf numFmtId="6" fontId="0" fillId="14" borderId="0" xfId="0" applyNumberFormat="1" applyFill="1" applyAlignment="1">
      <alignment horizontal="center"/>
    </xf>
    <xf numFmtId="6" fontId="0" fillId="15" borderId="0" xfId="0" applyNumberFormat="1" applyFill="1" applyAlignment="1">
      <alignment horizontal="center"/>
    </xf>
    <xf numFmtId="0" fontId="1" fillId="12" borderId="3" xfId="0" applyFont="1" applyFill="1" applyBorder="1" applyAlignment="1">
      <alignment horizontal="center" wrapText="1"/>
    </xf>
    <xf numFmtId="164" fontId="4" fillId="14" borderId="3" xfId="1" applyNumberFormat="1" applyFont="1" applyFill="1" applyBorder="1" applyAlignment="1">
      <alignment horizontal="center" wrapText="1"/>
    </xf>
    <xf numFmtId="164" fontId="4" fillId="15" borderId="3" xfId="1" applyNumberFormat="1" applyFont="1" applyFill="1" applyBorder="1" applyAlignment="1">
      <alignment horizontal="center" wrapText="1"/>
    </xf>
    <xf numFmtId="164" fontId="5" fillId="14" borderId="3" xfId="1" applyNumberFormat="1" applyFont="1" applyFill="1" applyBorder="1" applyAlignment="1">
      <alignment horizontal="center"/>
    </xf>
    <xf numFmtId="164" fontId="5" fillId="15" borderId="3" xfId="1" applyNumberFormat="1" applyFont="1" applyFill="1" applyBorder="1" applyAlignment="1">
      <alignment horizontal="center"/>
    </xf>
    <xf numFmtId="164" fontId="5" fillId="16" borderId="3" xfId="1" applyNumberFormat="1" applyFont="1" applyFill="1" applyBorder="1" applyAlignment="1">
      <alignment horizontal="center"/>
    </xf>
    <xf numFmtId="164" fontId="5" fillId="17" borderId="3" xfId="1" applyNumberFormat="1" applyFont="1" applyFill="1" applyBorder="1" applyAlignment="1">
      <alignment horizontal="center"/>
    </xf>
    <xf numFmtId="164" fontId="20" fillId="14" borderId="3" xfId="1" applyNumberFormat="1" applyFont="1" applyFill="1" applyBorder="1" applyAlignment="1">
      <alignment horizontal="center"/>
    </xf>
    <xf numFmtId="164" fontId="17" fillId="14" borderId="3" xfId="1" applyNumberFormat="1" applyFont="1" applyFill="1" applyBorder="1" applyAlignment="1">
      <alignment horizontal="center"/>
    </xf>
    <xf numFmtId="164" fontId="1" fillId="14" borderId="3" xfId="0" applyNumberFormat="1" applyFont="1" applyFill="1" applyBorder="1" applyAlignment="1">
      <alignment horizontal="center" wrapText="1"/>
    </xf>
    <xf numFmtId="164" fontId="5" fillId="14" borderId="3" xfId="2" applyNumberFormat="1" applyFont="1" applyFill="1" applyBorder="1" applyAlignment="1">
      <alignment horizontal="center"/>
    </xf>
    <xf numFmtId="164" fontId="26" fillId="14" borderId="3" xfId="1" applyNumberFormat="1" applyFont="1" applyFill="1" applyBorder="1" applyAlignment="1">
      <alignment horizontal="center"/>
    </xf>
    <xf numFmtId="164" fontId="5" fillId="18" borderId="3" xfId="1" applyNumberFormat="1" applyFont="1" applyFill="1" applyBorder="1" applyAlignment="1">
      <alignment horizontal="center"/>
    </xf>
    <xf numFmtId="164" fontId="5" fillId="6" borderId="3" xfId="1" applyNumberFormat="1" applyFont="1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164" fontId="1" fillId="0" borderId="25" xfId="0" applyNumberFormat="1" applyFont="1" applyBorder="1" applyAlignment="1">
      <alignment horizontal="center" wrapText="1"/>
    </xf>
    <xf numFmtId="164" fontId="5" fillId="14" borderId="25" xfId="1" applyNumberFormat="1" applyFont="1" applyFill="1" applyBorder="1" applyAlignment="1">
      <alignment horizontal="center"/>
    </xf>
    <xf numFmtId="164" fontId="13" fillId="12" borderId="25" xfId="1" applyNumberFormat="1" applyFont="1" applyFill="1" applyBorder="1" applyAlignment="1">
      <alignment horizontal="center"/>
    </xf>
    <xf numFmtId="164" fontId="20" fillId="12" borderId="25" xfId="1" applyNumberFormat="1" applyFont="1" applyFill="1" applyBorder="1" applyAlignment="1">
      <alignment horizontal="center"/>
    </xf>
    <xf numFmtId="0" fontId="0" fillId="0" borderId="26" xfId="0" applyBorder="1"/>
    <xf numFmtId="0" fontId="18" fillId="13" borderId="23" xfId="0" applyFont="1" applyFill="1" applyBorder="1" applyAlignment="1">
      <alignment horizontal="center"/>
    </xf>
    <xf numFmtId="0" fontId="18" fillId="13" borderId="4" xfId="0" applyFont="1" applyFill="1" applyBorder="1" applyAlignment="1">
      <alignment horizontal="center"/>
    </xf>
    <xf numFmtId="164" fontId="4" fillId="3" borderId="3" xfId="1" applyNumberFormat="1" applyFont="1" applyFill="1" applyBorder="1" applyAlignment="1">
      <alignment horizontal="center" wrapText="1"/>
    </xf>
    <xf numFmtId="164" fontId="4" fillId="5" borderId="3" xfId="1" applyNumberFormat="1" applyFont="1" applyFill="1" applyBorder="1" applyAlignment="1">
      <alignment horizontal="center" wrapText="1"/>
    </xf>
    <xf numFmtId="164" fontId="4" fillId="4" borderId="3" xfId="1" applyNumberFormat="1" applyFont="1" applyFill="1" applyBorder="1" applyAlignment="1">
      <alignment horizontal="center" wrapText="1"/>
    </xf>
    <xf numFmtId="0" fontId="21" fillId="12" borderId="21" xfId="0" applyFont="1" applyFill="1" applyBorder="1" applyAlignment="1">
      <alignment horizontal="left"/>
    </xf>
    <xf numFmtId="0" fontId="21" fillId="12" borderId="22" xfId="0" applyFont="1" applyFill="1" applyBorder="1" applyAlignment="1">
      <alignment horizontal="left"/>
    </xf>
    <xf numFmtId="0" fontId="21" fillId="12" borderId="2" xfId="0" applyFont="1" applyFill="1" applyBorder="1" applyAlignment="1">
      <alignment horizontal="left"/>
    </xf>
    <xf numFmtId="44" fontId="0" fillId="0" borderId="3" xfId="1" applyFont="1" applyBorder="1" applyAlignment="1">
      <alignment horizontal="center" vertical="center" wrapText="1"/>
    </xf>
    <xf numFmtId="44" fontId="0" fillId="0" borderId="4" xfId="1" applyFont="1" applyBorder="1" applyAlignment="1">
      <alignment horizontal="center"/>
    </xf>
    <xf numFmtId="44" fontId="0" fillId="0" borderId="18" xfId="1" applyFont="1" applyBorder="1" applyAlignment="1">
      <alignment horizontal="center" wrapText="1"/>
    </xf>
    <xf numFmtId="44" fontId="0" fillId="0" borderId="19" xfId="1" applyFont="1" applyBorder="1" applyAlignment="1">
      <alignment horizontal="center"/>
    </xf>
    <xf numFmtId="44" fontId="0" fillId="0" borderId="20" xfId="1" applyFont="1" applyBorder="1" applyAlignment="1">
      <alignment horizontal="center"/>
    </xf>
    <xf numFmtId="164" fontId="5" fillId="0" borderId="0" xfId="1" applyNumberFormat="1" applyFont="1" applyAlignment="1">
      <alignment horizontal="center" textRotation="90" wrapText="1"/>
    </xf>
    <xf numFmtId="164" fontId="5" fillId="0" borderId="0" xfId="1" applyNumberFormat="1" applyFont="1" applyAlignment="1">
      <alignment horizontal="center" textRotation="90"/>
    </xf>
    <xf numFmtId="0" fontId="12" fillId="0" borderId="13" xfId="3" applyFont="1" applyBorder="1" applyAlignment="1">
      <alignment horizontal="center"/>
    </xf>
    <xf numFmtId="0" fontId="7" fillId="0" borderId="12" xfId="3" applyBorder="1" applyAlignment="1">
      <alignment horizontal="center"/>
    </xf>
    <xf numFmtId="0" fontId="7" fillId="0" borderId="11" xfId="3" applyBorder="1" applyAlignment="1">
      <alignment horizontal="center"/>
    </xf>
    <xf numFmtId="0" fontId="12" fillId="0" borderId="10" xfId="3" applyFont="1" applyBorder="1" applyAlignment="1">
      <alignment horizontal="center"/>
    </xf>
    <xf numFmtId="0" fontId="7" fillId="0" borderId="9" xfId="3" applyBorder="1" applyAlignment="1">
      <alignment horizontal="center"/>
    </xf>
    <xf numFmtId="0" fontId="7" fillId="0" borderId="8" xfId="3" applyBorder="1" applyAlignment="1">
      <alignment horizontal="center"/>
    </xf>
    <xf numFmtId="0" fontId="11" fillId="0" borderId="9" xfId="3" applyFont="1" applyBorder="1" applyAlignment="1">
      <alignment horizontal="center"/>
    </xf>
    <xf numFmtId="0" fontId="11" fillId="0" borderId="8" xfId="3" applyFont="1" applyBorder="1" applyAlignment="1">
      <alignment horizontal="center"/>
    </xf>
    <xf numFmtId="0" fontId="7" fillId="0" borderId="0" xfId="3" applyAlignment="1">
      <alignment horizontal="center"/>
    </xf>
    <xf numFmtId="0" fontId="7" fillId="0" borderId="0" xfId="3"/>
    <xf numFmtId="0" fontId="7" fillId="0" borderId="7" xfId="3" applyBorder="1" applyAlignment="1">
      <alignment horizontal="center" wrapText="1"/>
    </xf>
    <xf numFmtId="0" fontId="7" fillId="0" borderId="6" xfId="3" applyBorder="1" applyAlignment="1">
      <alignment horizontal="center" wrapText="1"/>
    </xf>
    <xf numFmtId="0" fontId="8" fillId="0" borderId="14" xfId="3" applyFont="1" applyBorder="1" applyAlignment="1">
      <alignment horizontal="center"/>
    </xf>
    <xf numFmtId="0" fontId="10" fillId="0" borderId="15" xfId="3" applyFont="1" applyBorder="1" applyAlignment="1">
      <alignment horizontal="center" wrapText="1"/>
    </xf>
    <xf numFmtId="0" fontId="10" fillId="0" borderId="4" xfId="3" applyFont="1" applyBorder="1" applyAlignment="1">
      <alignment horizontal="center" wrapText="1"/>
    </xf>
    <xf numFmtId="0" fontId="8" fillId="0" borderId="14" xfId="3" applyFont="1" applyBorder="1" applyAlignment="1">
      <alignment horizontal="center" wrapText="1"/>
    </xf>
    <xf numFmtId="0" fontId="8" fillId="0" borderId="15" xfId="3" applyFont="1" applyBorder="1" applyAlignment="1">
      <alignment horizontal="center" wrapText="1"/>
    </xf>
    <xf numFmtId="0" fontId="8" fillId="0" borderId="4" xfId="3" applyFont="1" applyBorder="1" applyAlignment="1">
      <alignment horizontal="center" wrapText="1"/>
    </xf>
    <xf numFmtId="0" fontId="10" fillId="0" borderId="16" xfId="3" applyFont="1" applyBorder="1" applyAlignment="1">
      <alignment horizontal="center" wrapText="1"/>
    </xf>
    <xf numFmtId="0" fontId="8" fillId="0" borderId="17" xfId="3" applyFont="1" applyBorder="1" applyAlignment="1">
      <alignment horizontal="center" wrapText="1"/>
    </xf>
    <xf numFmtId="0" fontId="18" fillId="0" borderId="3" xfId="0" applyFont="1" applyBorder="1" applyAlignment="1">
      <alignment horizontal="center"/>
    </xf>
    <xf numFmtId="0" fontId="18" fillId="0" borderId="21" xfId="0" applyFont="1" applyBorder="1" applyAlignment="1">
      <alignment horizontal="center"/>
    </xf>
    <xf numFmtId="0" fontId="18" fillId="0" borderId="22" xfId="0" applyFont="1" applyBorder="1" applyAlignment="1">
      <alignment horizontal="center"/>
    </xf>
    <xf numFmtId="0" fontId="18" fillId="0" borderId="2" xfId="0" applyFont="1" applyBorder="1" applyAlignment="1">
      <alignment horizontal="center"/>
    </xf>
  </cellXfs>
  <cellStyles count="4">
    <cellStyle name="Currency" xfId="1" builtinId="4"/>
    <cellStyle name="Input" xfId="2" builtinId="20"/>
    <cellStyle name="Normal" xfId="0" builtinId="0"/>
    <cellStyle name="Normal 2" xfId="3" xr:uid="{06CCBD4E-C723-4E6F-B0A9-07658AEEA455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574674</xdr:rowOff>
    </xdr:from>
    <xdr:to>
      <xdr:col>6</xdr:col>
      <xdr:colOff>19050</xdr:colOff>
      <xdr:row>10</xdr:row>
      <xdr:rowOff>60020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EE544D5C-C7FA-4FE3-A2CE-8E98DE920C5A}"/>
            </a:ext>
          </a:extLst>
        </xdr:cNvPr>
        <xdr:cNvSpPr/>
      </xdr:nvSpPr>
      <xdr:spPr>
        <a:xfrm>
          <a:off x="0" y="507999"/>
          <a:ext cx="3676650" cy="1190321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0</xdr:col>
      <xdr:colOff>456141</xdr:colOff>
      <xdr:row>3</xdr:row>
      <xdr:rowOff>6349</xdr:rowOff>
    </xdr:from>
    <xdr:to>
      <xdr:col>4</xdr:col>
      <xdr:colOff>53001</xdr:colOff>
      <xdr:row>5</xdr:row>
      <xdr:rowOff>52843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22BD7E0A-BB48-486D-9849-28C11095A5D9}"/>
            </a:ext>
          </a:extLst>
        </xdr:cNvPr>
        <xdr:cNvSpPr/>
      </xdr:nvSpPr>
      <xdr:spPr>
        <a:xfrm>
          <a:off x="456141" y="511174"/>
          <a:ext cx="2035260" cy="370344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0</xdr:col>
      <xdr:colOff>253207</xdr:colOff>
      <xdr:row>30</xdr:row>
      <xdr:rowOff>154781</xdr:rowOff>
    </xdr:from>
    <xdr:to>
      <xdr:col>3</xdr:col>
      <xdr:colOff>109948</xdr:colOff>
      <xdr:row>32</xdr:row>
      <xdr:rowOff>50954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47711B7F-452D-4DB3-B1C6-415364B345D5}"/>
            </a:ext>
          </a:extLst>
        </xdr:cNvPr>
        <xdr:cNvSpPr/>
      </xdr:nvSpPr>
      <xdr:spPr>
        <a:xfrm>
          <a:off x="253207" y="5031581"/>
          <a:ext cx="1685541" cy="220023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33</xdr:row>
      <xdr:rowOff>76199</xdr:rowOff>
    </xdr:from>
    <xdr:to>
      <xdr:col>3</xdr:col>
      <xdr:colOff>181370</xdr:colOff>
      <xdr:row>35</xdr:row>
      <xdr:rowOff>130968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2505450B-E4A9-4192-B8F3-53FE8BFA9F29}"/>
            </a:ext>
          </a:extLst>
        </xdr:cNvPr>
        <xdr:cNvSpPr/>
      </xdr:nvSpPr>
      <xdr:spPr>
        <a:xfrm>
          <a:off x="0" y="5438774"/>
          <a:ext cx="2010170" cy="378619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llegion.sharepoint.com/sites/PriceBooks/Shared%20Documents/SCH_Commercial_Mechanical%20-%20Digitized/2024Feb_Price_Increase/2024Feb_Approval%20Forms/SCH_Commercial%20PB%20Approval%20Form_Steve_2024FE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llegion.sharepoint.com/sites/acc/Functions/PriceBook/Documents/Price%20Increase%20Approvals/2021/10_Oct%202021/Cylinder-Key%20Approval%20Form%202021_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eld Assy (4-28 Proposal)"/>
      <sheetName val="PB Mapping Keys_Blank"/>
      <sheetName val="PB Mapping Keys_Cut"/>
      <sheetName val="PB Maping Keys_Master"/>
      <sheetName val="PB Mapping Cyl_KIKL"/>
      <sheetName val="PB Mapping Cyl_DB"/>
      <sheetName val="PB Mapping Cyl_MORT"/>
      <sheetName val="PB Mapping Cyl_RIM"/>
      <sheetName val="PB Mapping Cyl_IC"/>
      <sheetName val="PB Mapping Cyl_MAIL"/>
      <sheetName val="PB Mapping Cyl_CONST"/>
      <sheetName val="PB Mapping Cyl_Spec"/>
      <sheetName val="PB Mapping 50 Charges"/>
      <sheetName val="Instructions"/>
      <sheetName val="Price Increase Approval"/>
      <sheetName val="Keys_Blank"/>
      <sheetName val="Keys_Cut"/>
      <sheetName val="Keys_Master"/>
      <sheetName val="Custom_Coining"/>
      <sheetName val="Cyl_KIKL"/>
      <sheetName val="Cyl_DB"/>
      <sheetName val="Cyl_MORT"/>
      <sheetName val="Cyl_RIM"/>
      <sheetName val="CYL_IC"/>
      <sheetName val="Cyl_MAIL"/>
      <sheetName val="Cyl_Spec"/>
      <sheetName val="50 Charges"/>
      <sheetName val="Cyl_CON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1">
          <cell r="F11">
            <v>30</v>
          </cell>
        </row>
        <row r="13">
          <cell r="E13">
            <v>90</v>
          </cell>
          <cell r="F13">
            <v>120</v>
          </cell>
        </row>
        <row r="16">
          <cell r="E16">
            <v>114</v>
          </cell>
          <cell r="F16">
            <v>144</v>
          </cell>
        </row>
        <row r="20">
          <cell r="E20">
            <v>140</v>
          </cell>
        </row>
        <row r="24">
          <cell r="E24">
            <v>102</v>
          </cell>
          <cell r="F24">
            <v>132</v>
          </cell>
        </row>
        <row r="27">
          <cell r="E27">
            <v>98</v>
          </cell>
        </row>
        <row r="29">
          <cell r="E29">
            <v>207</v>
          </cell>
          <cell r="F29">
            <v>237</v>
          </cell>
        </row>
        <row r="37">
          <cell r="F37">
            <v>118</v>
          </cell>
        </row>
        <row r="38">
          <cell r="G38">
            <v>62</v>
          </cell>
        </row>
        <row r="39">
          <cell r="H39">
            <v>0</v>
          </cell>
        </row>
        <row r="42">
          <cell r="E42">
            <v>98</v>
          </cell>
        </row>
        <row r="43">
          <cell r="F43">
            <v>216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eld Assy (4-28 Proposal)"/>
      <sheetName val="Modular Cylinder"/>
      <sheetName val="Field Assy"/>
      <sheetName val="Price Increase Approval"/>
      <sheetName val="Conventional"/>
      <sheetName val="Mortise&amp;Rim"/>
      <sheetName val="Deadbolt"/>
      <sheetName val="FSIC"/>
      <sheetName val="SFIC"/>
      <sheetName val="Competitive CYL"/>
      <sheetName val="Classic-Keys"/>
      <sheetName val="Everest-Keys"/>
      <sheetName val="Everest29-Keys"/>
      <sheetName val="SFIC-Keys"/>
      <sheetName val="CAM Listings (2)"/>
      <sheetName val="Construction Programs"/>
      <sheetName val="Notes"/>
      <sheetName val="TOC"/>
      <sheetName val="CL Series"/>
      <sheetName val="How To Order"/>
    </sheetNames>
    <sheetDataSet>
      <sheetData sheetId="0"/>
      <sheetData sheetId="1"/>
      <sheetData sheetId="2"/>
      <sheetData sheetId="3">
        <row r="2">
          <cell r="G2">
            <v>21</v>
          </cell>
        </row>
        <row r="4">
          <cell r="F4">
            <v>70</v>
          </cell>
          <cell r="G4">
            <v>91</v>
          </cell>
        </row>
        <row r="6">
          <cell r="F6">
            <v>82</v>
          </cell>
        </row>
        <row r="7">
          <cell r="F7">
            <v>87</v>
          </cell>
          <cell r="G7">
            <v>108</v>
          </cell>
        </row>
        <row r="11">
          <cell r="F11">
            <v>108</v>
          </cell>
        </row>
        <row r="15">
          <cell r="F15">
            <v>80</v>
          </cell>
          <cell r="G15">
            <v>101</v>
          </cell>
        </row>
        <row r="16">
          <cell r="F16">
            <v>80</v>
          </cell>
        </row>
        <row r="18">
          <cell r="F18">
            <v>70</v>
          </cell>
        </row>
        <row r="20">
          <cell r="F20">
            <v>155</v>
          </cell>
          <cell r="G20">
            <v>176</v>
          </cell>
        </row>
        <row r="28">
          <cell r="G28">
            <v>91</v>
          </cell>
          <cell r="J28">
            <v>6.5</v>
          </cell>
        </row>
        <row r="29">
          <cell r="G29">
            <v>49</v>
          </cell>
        </row>
        <row r="31">
          <cell r="F31">
            <v>70</v>
          </cell>
        </row>
        <row r="32">
          <cell r="G32">
            <v>161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433B2-C9FE-4F8C-A9E9-5F5F0755E754}">
  <sheetPr>
    <tabColor rgb="FFFF0000"/>
  </sheetPr>
  <dimension ref="A1:AC50"/>
  <sheetViews>
    <sheetView tabSelected="1" zoomScale="129" zoomScaleNormal="129" workbookViewId="0">
      <selection activeCell="F12" sqref="F12"/>
    </sheetView>
  </sheetViews>
  <sheetFormatPr baseColWidth="10" defaultColWidth="8.83203125" defaultRowHeight="15" x14ac:dyDescent="0.2"/>
  <cols>
    <col min="1" max="1" width="7.83203125" bestFit="1" customWidth="1"/>
    <col min="2" max="2" width="19.1640625" bestFit="1" customWidth="1"/>
    <col min="3" max="3" width="16.83203125" bestFit="1" customWidth="1"/>
    <col min="4" max="4" width="13.1640625" bestFit="1" customWidth="1"/>
    <col min="5" max="5" width="14.83203125" bestFit="1" customWidth="1"/>
    <col min="6" max="6" width="13.83203125" bestFit="1" customWidth="1"/>
    <col min="7" max="10" width="4.5" bestFit="1" customWidth="1"/>
    <col min="11" max="12" width="4.83203125" bestFit="1" customWidth="1"/>
    <col min="13" max="13" width="5.1640625" bestFit="1" customWidth="1"/>
    <col min="14" max="14" width="4.5" bestFit="1" customWidth="1"/>
    <col min="15" max="15" width="8.5" bestFit="1" customWidth="1"/>
    <col min="16" max="21" width="4.5" bestFit="1" customWidth="1"/>
    <col min="22" max="22" width="4.83203125" bestFit="1" customWidth="1"/>
    <col min="23" max="24" width="6" bestFit="1" customWidth="1"/>
    <col min="25" max="26" width="5.83203125" bestFit="1" customWidth="1"/>
    <col min="27" max="27" width="5.1640625" bestFit="1" customWidth="1"/>
    <col min="28" max="28" width="6" bestFit="1" customWidth="1"/>
    <col min="29" max="29" width="4.83203125" bestFit="1" customWidth="1"/>
  </cols>
  <sheetData>
    <row r="1" spans="1:2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</row>
    <row r="2" spans="1:29" x14ac:dyDescent="0.2">
      <c r="A2" t="s">
        <v>29</v>
      </c>
      <c r="B2" t="s">
        <v>30</v>
      </c>
      <c r="C2" t="s">
        <v>31</v>
      </c>
      <c r="D2" t="s">
        <v>32</v>
      </c>
      <c r="E2">
        <v>1</v>
      </c>
      <c r="F2">
        <v>90</v>
      </c>
      <c r="G2">
        <v>0</v>
      </c>
      <c r="H2">
        <v>0</v>
      </c>
      <c r="I2" t="s">
        <v>33</v>
      </c>
      <c r="J2" t="s">
        <v>33</v>
      </c>
      <c r="K2">
        <v>-90</v>
      </c>
      <c r="L2" t="s">
        <v>33</v>
      </c>
      <c r="M2" t="s">
        <v>33</v>
      </c>
      <c r="N2" t="s">
        <v>33</v>
      </c>
      <c r="O2" t="s">
        <v>33</v>
      </c>
      <c r="P2" t="s">
        <v>33</v>
      </c>
      <c r="Q2" t="s">
        <v>33</v>
      </c>
      <c r="R2">
        <v>-58</v>
      </c>
      <c r="S2">
        <v>44</v>
      </c>
      <c r="T2" t="s">
        <v>33</v>
      </c>
      <c r="U2">
        <v>44</v>
      </c>
      <c r="V2" t="s">
        <v>33</v>
      </c>
      <c r="W2" t="s">
        <v>33</v>
      </c>
      <c r="X2" t="s">
        <v>33</v>
      </c>
      <c r="Y2" t="s">
        <v>33</v>
      </c>
      <c r="Z2" t="s">
        <v>33</v>
      </c>
      <c r="AA2" t="s">
        <v>33</v>
      </c>
      <c r="AB2" t="s">
        <v>33</v>
      </c>
      <c r="AC2" t="s">
        <v>33</v>
      </c>
    </row>
    <row r="3" spans="1:29" x14ac:dyDescent="0.2">
      <c r="A3" t="s">
        <v>29</v>
      </c>
      <c r="B3" t="s">
        <v>34</v>
      </c>
      <c r="C3" t="s">
        <v>31</v>
      </c>
      <c r="D3" t="s">
        <v>32</v>
      </c>
      <c r="E3">
        <v>1</v>
      </c>
      <c r="F3">
        <v>90</v>
      </c>
      <c r="G3">
        <v>0</v>
      </c>
      <c r="H3">
        <v>0</v>
      </c>
      <c r="I3" t="s">
        <v>33</v>
      </c>
      <c r="J3" t="s">
        <v>33</v>
      </c>
      <c r="K3">
        <v>-90</v>
      </c>
      <c r="L3">
        <v>0</v>
      </c>
      <c r="M3">
        <v>0</v>
      </c>
      <c r="N3">
        <v>-58</v>
      </c>
      <c r="O3" t="s">
        <v>33</v>
      </c>
      <c r="P3">
        <v>-58</v>
      </c>
      <c r="Q3">
        <v>30</v>
      </c>
      <c r="R3">
        <v>-58</v>
      </c>
      <c r="S3">
        <v>44</v>
      </c>
      <c r="T3" t="s">
        <v>33</v>
      </c>
      <c r="U3">
        <v>44</v>
      </c>
      <c r="V3">
        <v>0</v>
      </c>
      <c r="W3">
        <v>0</v>
      </c>
      <c r="X3">
        <v>0</v>
      </c>
      <c r="Y3" t="s">
        <v>33</v>
      </c>
      <c r="Z3" t="s">
        <v>33</v>
      </c>
      <c r="AA3" t="s">
        <v>33</v>
      </c>
      <c r="AB3" t="s">
        <v>33</v>
      </c>
      <c r="AC3" t="s">
        <v>33</v>
      </c>
    </row>
    <row r="4" spans="1:29" x14ac:dyDescent="0.2">
      <c r="A4" t="s">
        <v>29</v>
      </c>
      <c r="B4" t="s">
        <v>35</v>
      </c>
      <c r="C4" t="s">
        <v>36</v>
      </c>
      <c r="D4" t="s">
        <v>32</v>
      </c>
      <c r="E4">
        <v>1</v>
      </c>
      <c r="F4">
        <v>49</v>
      </c>
      <c r="G4">
        <v>0</v>
      </c>
      <c r="H4">
        <v>0</v>
      </c>
      <c r="I4" t="s">
        <v>33</v>
      </c>
      <c r="J4" t="s">
        <v>33</v>
      </c>
      <c r="K4" t="s">
        <v>33</v>
      </c>
      <c r="L4" t="s">
        <v>33</v>
      </c>
      <c r="M4" t="s">
        <v>33</v>
      </c>
      <c r="N4" t="s">
        <v>33</v>
      </c>
      <c r="O4" t="s">
        <v>33</v>
      </c>
      <c r="P4" t="s">
        <v>33</v>
      </c>
      <c r="Q4" t="s">
        <v>33</v>
      </c>
      <c r="R4">
        <v>-39.299999999999997</v>
      </c>
      <c r="S4">
        <v>62.7</v>
      </c>
      <c r="T4" t="s">
        <v>33</v>
      </c>
      <c r="U4">
        <v>62.7</v>
      </c>
      <c r="V4" t="s">
        <v>33</v>
      </c>
      <c r="W4" t="s">
        <v>33</v>
      </c>
      <c r="X4" t="s">
        <v>33</v>
      </c>
      <c r="Y4" t="s">
        <v>33</v>
      </c>
      <c r="Z4" t="s">
        <v>33</v>
      </c>
      <c r="AA4" t="s">
        <v>33</v>
      </c>
      <c r="AB4" t="s">
        <v>33</v>
      </c>
      <c r="AC4" t="s">
        <v>33</v>
      </c>
    </row>
    <row r="5" spans="1:29" x14ac:dyDescent="0.2">
      <c r="A5" t="s">
        <v>29</v>
      </c>
      <c r="B5" t="s">
        <v>37</v>
      </c>
      <c r="C5" t="s">
        <v>36</v>
      </c>
      <c r="D5" t="s">
        <v>32</v>
      </c>
      <c r="E5">
        <v>1</v>
      </c>
      <c r="F5">
        <v>20</v>
      </c>
      <c r="G5">
        <v>0</v>
      </c>
      <c r="H5">
        <v>0</v>
      </c>
      <c r="I5" t="s">
        <v>33</v>
      </c>
      <c r="J5" t="s">
        <v>33</v>
      </c>
      <c r="K5">
        <v>-20</v>
      </c>
      <c r="L5" t="s">
        <v>33</v>
      </c>
      <c r="M5" t="s">
        <v>33</v>
      </c>
      <c r="N5">
        <v>50</v>
      </c>
      <c r="O5" t="s">
        <v>33</v>
      </c>
      <c r="P5">
        <v>50</v>
      </c>
      <c r="Q5">
        <v>160</v>
      </c>
      <c r="R5">
        <v>50</v>
      </c>
      <c r="S5">
        <v>165</v>
      </c>
      <c r="T5" t="s">
        <v>33</v>
      </c>
      <c r="U5">
        <v>165</v>
      </c>
      <c r="V5" t="s">
        <v>33</v>
      </c>
      <c r="W5" t="s">
        <v>33</v>
      </c>
      <c r="X5" t="s">
        <v>33</v>
      </c>
      <c r="Y5" t="s">
        <v>33</v>
      </c>
      <c r="Z5" t="s">
        <v>33</v>
      </c>
      <c r="AA5" t="s">
        <v>33</v>
      </c>
      <c r="AB5" t="s">
        <v>33</v>
      </c>
      <c r="AC5" t="s">
        <v>33</v>
      </c>
    </row>
    <row r="6" spans="1:29" x14ac:dyDescent="0.2">
      <c r="A6" t="s">
        <v>29</v>
      </c>
      <c r="B6" t="s">
        <v>38</v>
      </c>
      <c r="C6" t="s">
        <v>36</v>
      </c>
      <c r="D6" t="s">
        <v>32</v>
      </c>
      <c r="E6">
        <v>1</v>
      </c>
      <c r="F6">
        <v>70</v>
      </c>
      <c r="G6">
        <v>0</v>
      </c>
      <c r="H6">
        <v>0</v>
      </c>
      <c r="I6" t="s">
        <v>33</v>
      </c>
      <c r="J6" t="s">
        <v>33</v>
      </c>
      <c r="K6" t="s">
        <v>33</v>
      </c>
      <c r="L6" t="s">
        <v>33</v>
      </c>
      <c r="M6" t="s">
        <v>33</v>
      </c>
      <c r="N6">
        <v>0</v>
      </c>
      <c r="O6" t="s">
        <v>33</v>
      </c>
      <c r="P6">
        <v>0</v>
      </c>
      <c r="Q6">
        <v>62</v>
      </c>
      <c r="R6">
        <v>-60.3</v>
      </c>
      <c r="S6">
        <v>41.7</v>
      </c>
      <c r="T6" t="s">
        <v>33</v>
      </c>
      <c r="U6">
        <v>41.7</v>
      </c>
      <c r="V6" t="s">
        <v>33</v>
      </c>
      <c r="W6" t="s">
        <v>33</v>
      </c>
      <c r="X6" t="s">
        <v>33</v>
      </c>
      <c r="Y6" t="s">
        <v>33</v>
      </c>
      <c r="Z6" t="s">
        <v>33</v>
      </c>
      <c r="AA6" t="s">
        <v>33</v>
      </c>
      <c r="AB6" t="s">
        <v>33</v>
      </c>
      <c r="AC6" t="s">
        <v>33</v>
      </c>
    </row>
    <row r="7" spans="1:29" x14ac:dyDescent="0.2">
      <c r="A7" t="s">
        <v>29</v>
      </c>
      <c r="B7" t="s">
        <v>39</v>
      </c>
      <c r="C7" t="s">
        <v>36</v>
      </c>
      <c r="D7" t="s">
        <v>32</v>
      </c>
      <c r="E7">
        <v>1</v>
      </c>
      <c r="F7">
        <v>80</v>
      </c>
      <c r="G7" t="s">
        <v>33</v>
      </c>
      <c r="H7" t="s">
        <v>33</v>
      </c>
      <c r="I7" t="s">
        <v>33</v>
      </c>
      <c r="J7" t="s">
        <v>33</v>
      </c>
      <c r="K7" t="s">
        <v>33</v>
      </c>
      <c r="L7" t="s">
        <v>33</v>
      </c>
      <c r="M7" t="s">
        <v>33</v>
      </c>
      <c r="N7" t="s">
        <v>33</v>
      </c>
      <c r="O7" t="s">
        <v>33</v>
      </c>
      <c r="P7" t="s">
        <v>33</v>
      </c>
      <c r="Q7" t="s">
        <v>33</v>
      </c>
      <c r="R7" t="s">
        <v>33</v>
      </c>
      <c r="S7" t="s">
        <v>33</v>
      </c>
      <c r="T7" t="s">
        <v>33</v>
      </c>
      <c r="U7" t="s">
        <v>33</v>
      </c>
      <c r="V7" t="s">
        <v>33</v>
      </c>
      <c r="W7" t="s">
        <v>33</v>
      </c>
      <c r="X7" t="s">
        <v>33</v>
      </c>
      <c r="Y7" t="s">
        <v>33</v>
      </c>
      <c r="Z7" t="s">
        <v>33</v>
      </c>
      <c r="AA7" t="s">
        <v>33</v>
      </c>
      <c r="AB7" t="s">
        <v>33</v>
      </c>
      <c r="AC7" t="s">
        <v>33</v>
      </c>
    </row>
    <row r="8" spans="1:29" x14ac:dyDescent="0.2">
      <c r="A8" t="s">
        <v>29</v>
      </c>
      <c r="B8" t="s">
        <v>40</v>
      </c>
      <c r="C8" t="s">
        <v>36</v>
      </c>
      <c r="D8" t="s">
        <v>32</v>
      </c>
      <c r="E8">
        <v>1</v>
      </c>
      <c r="F8">
        <v>125</v>
      </c>
      <c r="G8" t="s">
        <v>33</v>
      </c>
      <c r="H8" t="s">
        <v>33</v>
      </c>
      <c r="I8" t="s">
        <v>33</v>
      </c>
      <c r="J8" t="s">
        <v>33</v>
      </c>
      <c r="K8" t="s">
        <v>33</v>
      </c>
      <c r="L8" t="s">
        <v>33</v>
      </c>
      <c r="M8" t="s">
        <v>33</v>
      </c>
      <c r="N8" t="s">
        <v>33</v>
      </c>
      <c r="O8" t="s">
        <v>33</v>
      </c>
      <c r="P8" t="s">
        <v>33</v>
      </c>
      <c r="Q8" t="s">
        <v>33</v>
      </c>
      <c r="R8" t="s">
        <v>33</v>
      </c>
      <c r="S8" t="s">
        <v>33</v>
      </c>
      <c r="T8" t="s">
        <v>33</v>
      </c>
      <c r="U8" t="s">
        <v>33</v>
      </c>
      <c r="V8" t="s">
        <v>33</v>
      </c>
      <c r="W8" t="s">
        <v>33</v>
      </c>
      <c r="X8" t="s">
        <v>33</v>
      </c>
      <c r="Y8" t="s">
        <v>33</v>
      </c>
      <c r="Z8" t="s">
        <v>33</v>
      </c>
      <c r="AA8" t="s">
        <v>33</v>
      </c>
      <c r="AB8" t="s">
        <v>33</v>
      </c>
      <c r="AC8" t="s">
        <v>33</v>
      </c>
    </row>
    <row r="9" spans="1:29" x14ac:dyDescent="0.2">
      <c r="A9" t="s">
        <v>29</v>
      </c>
      <c r="B9" t="s">
        <v>41</v>
      </c>
      <c r="C9" t="s">
        <v>42</v>
      </c>
      <c r="D9" t="s">
        <v>32</v>
      </c>
      <c r="E9">
        <v>1</v>
      </c>
      <c r="F9">
        <v>90</v>
      </c>
      <c r="G9">
        <v>0</v>
      </c>
      <c r="H9">
        <v>0</v>
      </c>
      <c r="I9" t="s">
        <v>33</v>
      </c>
      <c r="J9" t="s">
        <v>33</v>
      </c>
      <c r="K9">
        <v>-90</v>
      </c>
      <c r="L9" t="s">
        <v>33</v>
      </c>
      <c r="M9" t="s">
        <v>33</v>
      </c>
      <c r="N9">
        <v>0</v>
      </c>
      <c r="O9" t="s">
        <v>33</v>
      </c>
      <c r="P9">
        <v>0</v>
      </c>
      <c r="Q9">
        <v>62</v>
      </c>
      <c r="R9">
        <v>-58</v>
      </c>
      <c r="S9">
        <v>44</v>
      </c>
      <c r="T9" t="s">
        <v>33</v>
      </c>
      <c r="U9">
        <v>44</v>
      </c>
      <c r="V9" t="s">
        <v>33</v>
      </c>
      <c r="W9" t="s">
        <v>33</v>
      </c>
      <c r="X9" t="s">
        <v>33</v>
      </c>
      <c r="Y9" t="s">
        <v>33</v>
      </c>
      <c r="Z9" t="s">
        <v>33</v>
      </c>
      <c r="AA9" t="s">
        <v>33</v>
      </c>
      <c r="AB9" t="s">
        <v>33</v>
      </c>
      <c r="AC9" t="s">
        <v>33</v>
      </c>
    </row>
    <row r="10" spans="1:29" x14ac:dyDescent="0.2">
      <c r="A10" t="s">
        <v>29</v>
      </c>
      <c r="B10" t="s">
        <v>43</v>
      </c>
      <c r="C10" t="s">
        <v>44</v>
      </c>
      <c r="D10" t="s">
        <v>32</v>
      </c>
      <c r="E10">
        <v>1</v>
      </c>
      <c r="F10">
        <v>114</v>
      </c>
      <c r="G10">
        <v>0</v>
      </c>
      <c r="H10">
        <v>0</v>
      </c>
      <c r="I10" t="s">
        <v>33</v>
      </c>
      <c r="J10" t="s">
        <v>33</v>
      </c>
      <c r="K10">
        <v>-114</v>
      </c>
      <c r="L10" t="s">
        <v>33</v>
      </c>
      <c r="M10" t="s">
        <v>33</v>
      </c>
      <c r="N10">
        <v>-20</v>
      </c>
      <c r="O10" t="s">
        <v>33</v>
      </c>
      <c r="P10">
        <v>-16</v>
      </c>
      <c r="Q10">
        <v>62</v>
      </c>
      <c r="R10">
        <v>0</v>
      </c>
      <c r="S10">
        <v>102</v>
      </c>
      <c r="T10" t="s">
        <v>33</v>
      </c>
      <c r="U10">
        <v>102</v>
      </c>
      <c r="V10" t="s">
        <v>33</v>
      </c>
      <c r="W10" t="s">
        <v>33</v>
      </c>
      <c r="X10" t="s">
        <v>33</v>
      </c>
      <c r="Y10" t="s">
        <v>33</v>
      </c>
      <c r="Z10" t="s">
        <v>33</v>
      </c>
      <c r="AA10" t="s">
        <v>33</v>
      </c>
      <c r="AB10">
        <v>58</v>
      </c>
      <c r="AC10">
        <v>-114</v>
      </c>
    </row>
    <row r="11" spans="1:29" x14ac:dyDescent="0.2">
      <c r="A11" t="s">
        <v>29</v>
      </c>
      <c r="B11" t="s">
        <v>45</v>
      </c>
      <c r="C11" t="s">
        <v>31</v>
      </c>
      <c r="D11" t="s">
        <v>32</v>
      </c>
      <c r="E11">
        <v>1</v>
      </c>
      <c r="F11">
        <v>90</v>
      </c>
      <c r="G11">
        <v>0</v>
      </c>
      <c r="H11">
        <v>0</v>
      </c>
      <c r="I11" t="s">
        <v>33</v>
      </c>
      <c r="J11" t="s">
        <v>33</v>
      </c>
      <c r="K11">
        <v>-90</v>
      </c>
      <c r="L11">
        <v>0</v>
      </c>
      <c r="M11">
        <v>0</v>
      </c>
      <c r="N11">
        <v>-58</v>
      </c>
      <c r="O11" t="s">
        <v>33</v>
      </c>
      <c r="P11">
        <v>-58</v>
      </c>
      <c r="Q11">
        <v>30</v>
      </c>
      <c r="R11">
        <v>-58</v>
      </c>
      <c r="S11">
        <v>44</v>
      </c>
      <c r="T11" t="s">
        <v>33</v>
      </c>
      <c r="U11">
        <v>44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 t="s">
        <v>33</v>
      </c>
      <c r="AC11" t="s">
        <v>33</v>
      </c>
    </row>
    <row r="12" spans="1:29" x14ac:dyDescent="0.2">
      <c r="A12" t="s">
        <v>29</v>
      </c>
      <c r="B12" t="s">
        <v>46</v>
      </c>
      <c r="C12" t="s">
        <v>47</v>
      </c>
      <c r="D12" t="s">
        <v>32</v>
      </c>
      <c r="E12">
        <v>1</v>
      </c>
      <c r="F12">
        <v>90</v>
      </c>
      <c r="G12">
        <v>0</v>
      </c>
      <c r="H12">
        <v>0</v>
      </c>
      <c r="I12" t="s">
        <v>33</v>
      </c>
      <c r="J12" t="s">
        <v>33</v>
      </c>
      <c r="K12">
        <v>-90</v>
      </c>
      <c r="L12" t="s">
        <v>33</v>
      </c>
      <c r="M12" t="s">
        <v>33</v>
      </c>
      <c r="N12" t="s">
        <v>33</v>
      </c>
      <c r="O12" t="s">
        <v>33</v>
      </c>
      <c r="P12" t="s">
        <v>33</v>
      </c>
      <c r="Q12" t="s">
        <v>33</v>
      </c>
      <c r="R12">
        <v>-58</v>
      </c>
      <c r="S12">
        <v>44</v>
      </c>
      <c r="T12" t="s">
        <v>33</v>
      </c>
      <c r="U12">
        <v>44</v>
      </c>
      <c r="V12" t="s">
        <v>33</v>
      </c>
      <c r="W12" t="s">
        <v>33</v>
      </c>
      <c r="X12" t="s">
        <v>33</v>
      </c>
      <c r="Y12" t="s">
        <v>33</v>
      </c>
      <c r="Z12" t="s">
        <v>33</v>
      </c>
      <c r="AA12" t="s">
        <v>33</v>
      </c>
      <c r="AB12" t="s">
        <v>33</v>
      </c>
      <c r="AC12" t="s">
        <v>33</v>
      </c>
    </row>
    <row r="13" spans="1:29" x14ac:dyDescent="0.2">
      <c r="A13" t="s">
        <v>29</v>
      </c>
      <c r="B13" t="s">
        <v>48</v>
      </c>
      <c r="C13" t="s">
        <v>49</v>
      </c>
      <c r="D13" t="s">
        <v>32</v>
      </c>
      <c r="E13">
        <v>1</v>
      </c>
      <c r="F13">
        <v>90</v>
      </c>
      <c r="G13">
        <v>0</v>
      </c>
      <c r="H13">
        <v>0</v>
      </c>
      <c r="I13" t="s">
        <v>33</v>
      </c>
      <c r="J13" t="s">
        <v>33</v>
      </c>
      <c r="K13">
        <v>-90</v>
      </c>
      <c r="L13" t="s">
        <v>33</v>
      </c>
      <c r="M13" t="s">
        <v>33</v>
      </c>
      <c r="N13" t="s">
        <v>33</v>
      </c>
      <c r="O13" t="s">
        <v>33</v>
      </c>
      <c r="P13" t="s">
        <v>33</v>
      </c>
      <c r="Q13" t="s">
        <v>33</v>
      </c>
      <c r="R13">
        <v>-58</v>
      </c>
      <c r="S13">
        <v>44</v>
      </c>
      <c r="T13" t="s">
        <v>33</v>
      </c>
      <c r="U13">
        <v>44</v>
      </c>
      <c r="V13" t="s">
        <v>33</v>
      </c>
      <c r="W13" t="s">
        <v>33</v>
      </c>
      <c r="X13" t="s">
        <v>33</v>
      </c>
      <c r="Y13" t="s">
        <v>33</v>
      </c>
      <c r="Z13" t="s">
        <v>33</v>
      </c>
      <c r="AA13" t="s">
        <v>33</v>
      </c>
      <c r="AB13" t="s">
        <v>33</v>
      </c>
      <c r="AC13" t="s">
        <v>33</v>
      </c>
    </row>
    <row r="14" spans="1:29" x14ac:dyDescent="0.2">
      <c r="A14" t="s">
        <v>29</v>
      </c>
      <c r="B14" t="s">
        <v>30</v>
      </c>
      <c r="C14" t="s">
        <v>31</v>
      </c>
      <c r="D14" t="s">
        <v>32</v>
      </c>
      <c r="E14" t="s">
        <v>33</v>
      </c>
      <c r="F14" t="s">
        <v>33</v>
      </c>
      <c r="G14" t="s">
        <v>33</v>
      </c>
      <c r="H14" t="s">
        <v>33</v>
      </c>
      <c r="I14" t="s">
        <v>33</v>
      </c>
      <c r="J14" t="s">
        <v>33</v>
      </c>
      <c r="K14" t="s">
        <v>33</v>
      </c>
      <c r="L14" t="s">
        <v>33</v>
      </c>
      <c r="M14" t="s">
        <v>33</v>
      </c>
      <c r="N14" t="s">
        <v>33</v>
      </c>
      <c r="O14" t="s">
        <v>33</v>
      </c>
      <c r="P14" t="s">
        <v>33</v>
      </c>
      <c r="Q14" t="s">
        <v>33</v>
      </c>
      <c r="R14" t="s">
        <v>33</v>
      </c>
      <c r="S14" t="s">
        <v>33</v>
      </c>
      <c r="T14" t="s">
        <v>33</v>
      </c>
      <c r="U14" t="s">
        <v>33</v>
      </c>
      <c r="V14" t="s">
        <v>33</v>
      </c>
      <c r="W14" t="s">
        <v>33</v>
      </c>
      <c r="X14" t="s">
        <v>33</v>
      </c>
      <c r="Y14" t="s">
        <v>33</v>
      </c>
      <c r="Z14" t="s">
        <v>33</v>
      </c>
      <c r="AA14" t="s">
        <v>33</v>
      </c>
      <c r="AB14" t="s">
        <v>33</v>
      </c>
      <c r="AC14" t="s">
        <v>33</v>
      </c>
    </row>
    <row r="15" spans="1:29" x14ac:dyDescent="0.2">
      <c r="A15" t="s">
        <v>29</v>
      </c>
      <c r="B15" t="s">
        <v>34</v>
      </c>
      <c r="C15" t="s">
        <v>31</v>
      </c>
      <c r="D15" t="s">
        <v>32</v>
      </c>
      <c r="E15" t="s">
        <v>33</v>
      </c>
      <c r="F15" t="s">
        <v>33</v>
      </c>
      <c r="G15" t="s">
        <v>33</v>
      </c>
      <c r="H15" t="s">
        <v>33</v>
      </c>
      <c r="I15" t="s">
        <v>33</v>
      </c>
      <c r="J15" t="s">
        <v>33</v>
      </c>
      <c r="K15" t="s">
        <v>33</v>
      </c>
      <c r="L15" t="s">
        <v>33</v>
      </c>
      <c r="M15" t="s">
        <v>33</v>
      </c>
      <c r="N15" t="s">
        <v>33</v>
      </c>
      <c r="O15" t="s">
        <v>33</v>
      </c>
      <c r="P15" t="s">
        <v>33</v>
      </c>
      <c r="Q15" t="s">
        <v>33</v>
      </c>
      <c r="R15" t="s">
        <v>33</v>
      </c>
      <c r="S15" t="s">
        <v>33</v>
      </c>
      <c r="T15" t="s">
        <v>33</v>
      </c>
      <c r="U15" t="s">
        <v>33</v>
      </c>
      <c r="V15" t="s">
        <v>33</v>
      </c>
      <c r="W15" t="s">
        <v>33</v>
      </c>
      <c r="X15" t="s">
        <v>33</v>
      </c>
      <c r="Y15" t="s">
        <v>33</v>
      </c>
      <c r="Z15" t="s">
        <v>33</v>
      </c>
      <c r="AA15" t="s">
        <v>33</v>
      </c>
      <c r="AB15" t="s">
        <v>33</v>
      </c>
      <c r="AC15" t="s">
        <v>33</v>
      </c>
    </row>
    <row r="16" spans="1:29" x14ac:dyDescent="0.2">
      <c r="A16" t="s">
        <v>29</v>
      </c>
      <c r="B16" t="s">
        <v>35</v>
      </c>
      <c r="C16" t="s">
        <v>36</v>
      </c>
      <c r="D16" t="s">
        <v>32</v>
      </c>
      <c r="E16">
        <v>2</v>
      </c>
      <c r="F16">
        <v>98</v>
      </c>
      <c r="G16">
        <v>0</v>
      </c>
      <c r="H16">
        <v>0</v>
      </c>
      <c r="I16" t="s">
        <v>33</v>
      </c>
      <c r="J16" t="s">
        <v>33</v>
      </c>
      <c r="K16" t="s">
        <v>33</v>
      </c>
      <c r="L16" t="s">
        <v>33</v>
      </c>
      <c r="M16" t="s">
        <v>33</v>
      </c>
      <c r="N16" t="s">
        <v>33</v>
      </c>
      <c r="O16" t="s">
        <v>33</v>
      </c>
      <c r="P16" t="s">
        <v>33</v>
      </c>
      <c r="Q16" t="s">
        <v>33</v>
      </c>
      <c r="R16">
        <v>-78.599999999999994</v>
      </c>
      <c r="S16">
        <v>125.4</v>
      </c>
      <c r="T16" t="s">
        <v>33</v>
      </c>
      <c r="U16">
        <v>125.4</v>
      </c>
      <c r="V16" t="s">
        <v>33</v>
      </c>
      <c r="W16" t="s">
        <v>33</v>
      </c>
      <c r="X16" t="s">
        <v>33</v>
      </c>
      <c r="Y16" t="s">
        <v>33</v>
      </c>
      <c r="Z16" t="s">
        <v>33</v>
      </c>
      <c r="AA16" t="s">
        <v>33</v>
      </c>
      <c r="AB16" t="s">
        <v>33</v>
      </c>
      <c r="AC16" t="s">
        <v>33</v>
      </c>
    </row>
    <row r="17" spans="1:29" x14ac:dyDescent="0.2">
      <c r="A17" t="s">
        <v>29</v>
      </c>
      <c r="B17" t="s">
        <v>37</v>
      </c>
      <c r="C17" t="s">
        <v>36</v>
      </c>
      <c r="D17" t="s">
        <v>32</v>
      </c>
      <c r="E17">
        <v>2</v>
      </c>
      <c r="F17">
        <v>40</v>
      </c>
      <c r="G17">
        <v>0</v>
      </c>
      <c r="H17">
        <v>0</v>
      </c>
      <c r="I17" t="s">
        <v>33</v>
      </c>
      <c r="J17" t="s">
        <v>33</v>
      </c>
      <c r="K17">
        <v>-40</v>
      </c>
      <c r="L17" t="s">
        <v>33</v>
      </c>
      <c r="M17" t="s">
        <v>33</v>
      </c>
      <c r="N17">
        <v>100</v>
      </c>
      <c r="O17" t="s">
        <v>33</v>
      </c>
      <c r="P17">
        <v>100</v>
      </c>
      <c r="Q17">
        <v>320</v>
      </c>
      <c r="R17">
        <v>100</v>
      </c>
      <c r="S17">
        <v>330</v>
      </c>
      <c r="T17" t="s">
        <v>33</v>
      </c>
      <c r="U17">
        <v>330</v>
      </c>
      <c r="V17" t="s">
        <v>33</v>
      </c>
      <c r="W17" t="s">
        <v>33</v>
      </c>
      <c r="X17" t="s">
        <v>33</v>
      </c>
      <c r="Y17" t="s">
        <v>33</v>
      </c>
      <c r="Z17" t="s">
        <v>33</v>
      </c>
      <c r="AA17" t="s">
        <v>33</v>
      </c>
      <c r="AB17" t="s">
        <v>33</v>
      </c>
      <c r="AC17" t="s">
        <v>33</v>
      </c>
    </row>
    <row r="18" spans="1:29" x14ac:dyDescent="0.2">
      <c r="A18" t="s">
        <v>29</v>
      </c>
      <c r="B18" t="s">
        <v>38</v>
      </c>
      <c r="C18" t="s">
        <v>36</v>
      </c>
      <c r="D18" t="s">
        <v>32</v>
      </c>
      <c r="E18">
        <v>2</v>
      </c>
      <c r="F18">
        <v>140</v>
      </c>
      <c r="G18">
        <v>0</v>
      </c>
      <c r="H18">
        <v>0</v>
      </c>
      <c r="I18" t="s">
        <v>33</v>
      </c>
      <c r="J18" t="s">
        <v>33</v>
      </c>
      <c r="K18" t="s">
        <v>33</v>
      </c>
      <c r="L18" t="s">
        <v>33</v>
      </c>
      <c r="M18" t="s">
        <v>33</v>
      </c>
      <c r="N18">
        <v>0</v>
      </c>
      <c r="O18" t="s">
        <v>33</v>
      </c>
      <c r="P18">
        <v>0</v>
      </c>
      <c r="Q18">
        <v>124</v>
      </c>
      <c r="R18">
        <v>-120.6</v>
      </c>
      <c r="S18">
        <v>83.4</v>
      </c>
      <c r="T18" t="s">
        <v>33</v>
      </c>
      <c r="U18">
        <v>83.4</v>
      </c>
      <c r="V18" t="s">
        <v>33</v>
      </c>
      <c r="W18" t="s">
        <v>33</v>
      </c>
      <c r="X18" t="s">
        <v>33</v>
      </c>
      <c r="Y18" t="s">
        <v>33</v>
      </c>
      <c r="Z18" t="s">
        <v>33</v>
      </c>
      <c r="AA18" t="s">
        <v>33</v>
      </c>
      <c r="AB18" t="s">
        <v>33</v>
      </c>
      <c r="AC18" t="s">
        <v>33</v>
      </c>
    </row>
    <row r="19" spans="1:29" x14ac:dyDescent="0.2">
      <c r="A19" t="s">
        <v>29</v>
      </c>
      <c r="B19" t="s">
        <v>39</v>
      </c>
      <c r="C19" t="s">
        <v>36</v>
      </c>
      <c r="D19" t="s">
        <v>32</v>
      </c>
      <c r="E19">
        <v>2</v>
      </c>
      <c r="F19">
        <v>160</v>
      </c>
      <c r="G19" t="s">
        <v>33</v>
      </c>
      <c r="H19" t="s">
        <v>33</v>
      </c>
      <c r="I19" t="s">
        <v>33</v>
      </c>
      <c r="J19" t="s">
        <v>33</v>
      </c>
      <c r="K19" t="s">
        <v>33</v>
      </c>
      <c r="L19" t="s">
        <v>33</v>
      </c>
      <c r="M19" t="s">
        <v>33</v>
      </c>
      <c r="N19" t="s">
        <v>33</v>
      </c>
      <c r="O19" t="s">
        <v>33</v>
      </c>
      <c r="P19" t="s">
        <v>33</v>
      </c>
      <c r="Q19" t="s">
        <v>33</v>
      </c>
      <c r="R19" t="s">
        <v>33</v>
      </c>
      <c r="S19" t="s">
        <v>33</v>
      </c>
      <c r="T19" t="s">
        <v>33</v>
      </c>
      <c r="U19" t="s">
        <v>33</v>
      </c>
      <c r="V19" t="s">
        <v>33</v>
      </c>
      <c r="W19" t="s">
        <v>33</v>
      </c>
      <c r="X19" t="s">
        <v>33</v>
      </c>
      <c r="Y19" t="s">
        <v>33</v>
      </c>
      <c r="Z19" t="s">
        <v>33</v>
      </c>
      <c r="AA19" t="s">
        <v>33</v>
      </c>
      <c r="AB19" t="s">
        <v>33</v>
      </c>
      <c r="AC19" t="s">
        <v>33</v>
      </c>
    </row>
    <row r="20" spans="1:29" x14ac:dyDescent="0.2">
      <c r="A20" t="s">
        <v>29</v>
      </c>
      <c r="B20" t="s">
        <v>40</v>
      </c>
      <c r="C20" t="s">
        <v>36</v>
      </c>
      <c r="D20" t="s">
        <v>32</v>
      </c>
      <c r="E20">
        <v>2</v>
      </c>
      <c r="F20">
        <v>250</v>
      </c>
      <c r="G20" t="s">
        <v>33</v>
      </c>
      <c r="H20" t="s">
        <v>33</v>
      </c>
      <c r="I20" t="s">
        <v>33</v>
      </c>
      <c r="J20" t="s">
        <v>33</v>
      </c>
      <c r="K20" t="s">
        <v>33</v>
      </c>
      <c r="L20" t="s">
        <v>33</v>
      </c>
      <c r="M20" t="s">
        <v>33</v>
      </c>
      <c r="N20" t="s">
        <v>33</v>
      </c>
      <c r="O20" t="s">
        <v>33</v>
      </c>
      <c r="P20" t="s">
        <v>33</v>
      </c>
      <c r="Q20" t="s">
        <v>33</v>
      </c>
      <c r="R20" t="s">
        <v>33</v>
      </c>
      <c r="S20" t="s">
        <v>33</v>
      </c>
      <c r="T20" t="s">
        <v>33</v>
      </c>
      <c r="U20" t="s">
        <v>33</v>
      </c>
      <c r="V20" t="s">
        <v>33</v>
      </c>
      <c r="W20" t="s">
        <v>33</v>
      </c>
      <c r="X20" t="s">
        <v>33</v>
      </c>
      <c r="Y20" t="s">
        <v>33</v>
      </c>
      <c r="Z20" t="s">
        <v>33</v>
      </c>
      <c r="AA20" t="s">
        <v>33</v>
      </c>
      <c r="AB20" t="s">
        <v>33</v>
      </c>
      <c r="AC20" t="s">
        <v>33</v>
      </c>
    </row>
    <row r="21" spans="1:29" x14ac:dyDescent="0.2">
      <c r="A21" t="s">
        <v>29</v>
      </c>
      <c r="B21" t="s">
        <v>41</v>
      </c>
      <c r="C21" t="s">
        <v>42</v>
      </c>
      <c r="D21" t="s">
        <v>32</v>
      </c>
      <c r="E21" t="s">
        <v>33</v>
      </c>
      <c r="F21" t="s">
        <v>33</v>
      </c>
      <c r="G21" t="s">
        <v>33</v>
      </c>
      <c r="H21" t="s">
        <v>33</v>
      </c>
      <c r="I21" t="s">
        <v>33</v>
      </c>
      <c r="J21" t="s">
        <v>33</v>
      </c>
      <c r="K21" t="s">
        <v>33</v>
      </c>
      <c r="L21" t="s">
        <v>33</v>
      </c>
      <c r="M21" t="s">
        <v>33</v>
      </c>
      <c r="N21" t="s">
        <v>33</v>
      </c>
      <c r="O21" t="s">
        <v>33</v>
      </c>
      <c r="P21" t="s">
        <v>33</v>
      </c>
      <c r="Q21" t="s">
        <v>33</v>
      </c>
      <c r="R21" t="s">
        <v>33</v>
      </c>
      <c r="S21" t="s">
        <v>33</v>
      </c>
      <c r="T21" t="s">
        <v>33</v>
      </c>
      <c r="U21" t="s">
        <v>33</v>
      </c>
      <c r="V21" t="s">
        <v>33</v>
      </c>
      <c r="W21" t="s">
        <v>33</v>
      </c>
      <c r="X21" t="s">
        <v>33</v>
      </c>
      <c r="Y21" t="s">
        <v>33</v>
      </c>
      <c r="Z21" t="s">
        <v>33</v>
      </c>
      <c r="AA21" t="s">
        <v>33</v>
      </c>
      <c r="AB21" t="s">
        <v>33</v>
      </c>
      <c r="AC21" t="s">
        <v>33</v>
      </c>
    </row>
    <row r="22" spans="1:29" x14ac:dyDescent="0.2">
      <c r="A22" t="s">
        <v>29</v>
      </c>
      <c r="B22" t="s">
        <v>43</v>
      </c>
      <c r="C22" t="s">
        <v>44</v>
      </c>
      <c r="D22" t="s">
        <v>32</v>
      </c>
      <c r="E22">
        <v>2</v>
      </c>
      <c r="F22">
        <v>228</v>
      </c>
      <c r="G22">
        <v>0</v>
      </c>
      <c r="H22">
        <v>0</v>
      </c>
      <c r="I22" t="s">
        <v>33</v>
      </c>
      <c r="J22" t="s">
        <v>33</v>
      </c>
      <c r="K22">
        <v>-228</v>
      </c>
      <c r="L22" t="s">
        <v>33</v>
      </c>
      <c r="M22" t="s">
        <v>33</v>
      </c>
      <c r="N22">
        <v>-40</v>
      </c>
      <c r="O22" t="s">
        <v>33</v>
      </c>
      <c r="P22">
        <v>-32</v>
      </c>
      <c r="Q22">
        <v>124</v>
      </c>
      <c r="R22">
        <v>0</v>
      </c>
      <c r="S22">
        <v>204</v>
      </c>
      <c r="T22" t="s">
        <v>33</v>
      </c>
      <c r="U22">
        <v>204</v>
      </c>
      <c r="V22" t="s">
        <v>33</v>
      </c>
      <c r="W22" t="s">
        <v>33</v>
      </c>
      <c r="X22" t="s">
        <v>33</v>
      </c>
      <c r="Y22" t="s">
        <v>33</v>
      </c>
      <c r="Z22" t="s">
        <v>33</v>
      </c>
      <c r="AA22" t="s">
        <v>33</v>
      </c>
      <c r="AB22">
        <v>116</v>
      </c>
      <c r="AC22">
        <v>-228</v>
      </c>
    </row>
    <row r="23" spans="1:29" x14ac:dyDescent="0.2">
      <c r="A23" t="s">
        <v>29</v>
      </c>
      <c r="B23" t="s">
        <v>45</v>
      </c>
      <c r="C23" t="s">
        <v>31</v>
      </c>
      <c r="D23" t="s">
        <v>32</v>
      </c>
      <c r="E23">
        <v>2</v>
      </c>
      <c r="F23">
        <v>180</v>
      </c>
      <c r="G23">
        <v>0</v>
      </c>
      <c r="H23">
        <v>0</v>
      </c>
      <c r="I23" t="s">
        <v>33</v>
      </c>
      <c r="J23" t="s">
        <v>33</v>
      </c>
      <c r="K23">
        <v>-180</v>
      </c>
      <c r="L23">
        <v>0</v>
      </c>
      <c r="M23">
        <v>0</v>
      </c>
      <c r="N23">
        <v>-116</v>
      </c>
      <c r="O23" t="s">
        <v>33</v>
      </c>
      <c r="P23">
        <v>-116</v>
      </c>
      <c r="Q23">
        <v>60</v>
      </c>
      <c r="R23">
        <v>-116</v>
      </c>
      <c r="S23">
        <v>88</v>
      </c>
      <c r="T23" t="s">
        <v>33</v>
      </c>
      <c r="U23">
        <v>88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 t="s">
        <v>33</v>
      </c>
      <c r="AC23" t="s">
        <v>33</v>
      </c>
    </row>
    <row r="24" spans="1:29" x14ac:dyDescent="0.2">
      <c r="A24" t="s">
        <v>29</v>
      </c>
      <c r="B24" t="s">
        <v>46</v>
      </c>
      <c r="C24" t="s">
        <v>47</v>
      </c>
      <c r="D24" t="s">
        <v>32</v>
      </c>
      <c r="E24">
        <v>2</v>
      </c>
      <c r="F24">
        <v>180</v>
      </c>
      <c r="G24">
        <v>0</v>
      </c>
      <c r="H24">
        <v>0</v>
      </c>
      <c r="I24" t="s">
        <v>33</v>
      </c>
      <c r="J24" t="s">
        <v>33</v>
      </c>
      <c r="K24">
        <v>-180</v>
      </c>
      <c r="L24" t="s">
        <v>33</v>
      </c>
      <c r="M24" t="s">
        <v>33</v>
      </c>
      <c r="N24" t="s">
        <v>33</v>
      </c>
      <c r="O24" t="s">
        <v>33</v>
      </c>
      <c r="P24" t="s">
        <v>33</v>
      </c>
      <c r="Q24" t="s">
        <v>33</v>
      </c>
      <c r="R24">
        <v>-116</v>
      </c>
      <c r="S24">
        <v>88</v>
      </c>
      <c r="T24" t="s">
        <v>33</v>
      </c>
      <c r="U24">
        <v>88</v>
      </c>
      <c r="V24" t="s">
        <v>33</v>
      </c>
      <c r="W24" t="s">
        <v>33</v>
      </c>
      <c r="X24" t="s">
        <v>33</v>
      </c>
      <c r="Y24" t="s">
        <v>33</v>
      </c>
      <c r="Z24" t="s">
        <v>33</v>
      </c>
      <c r="AA24" t="s">
        <v>33</v>
      </c>
      <c r="AB24" t="s">
        <v>33</v>
      </c>
      <c r="AC24" t="s">
        <v>33</v>
      </c>
    </row>
    <row r="25" spans="1:29" x14ac:dyDescent="0.2">
      <c r="A25" t="s">
        <v>29</v>
      </c>
      <c r="B25" t="s">
        <v>48</v>
      </c>
      <c r="C25" t="s">
        <v>49</v>
      </c>
      <c r="D25" t="s">
        <v>32</v>
      </c>
      <c r="E25">
        <v>2</v>
      </c>
      <c r="F25">
        <v>180</v>
      </c>
      <c r="G25">
        <v>0</v>
      </c>
      <c r="H25">
        <v>0</v>
      </c>
      <c r="I25" t="s">
        <v>33</v>
      </c>
      <c r="J25" t="s">
        <v>33</v>
      </c>
      <c r="K25">
        <v>-180</v>
      </c>
      <c r="L25" t="s">
        <v>33</v>
      </c>
      <c r="M25" t="s">
        <v>33</v>
      </c>
      <c r="N25" t="s">
        <v>33</v>
      </c>
      <c r="O25" t="s">
        <v>33</v>
      </c>
      <c r="P25" t="s">
        <v>33</v>
      </c>
      <c r="Q25" t="s">
        <v>33</v>
      </c>
      <c r="R25">
        <v>-116</v>
      </c>
      <c r="S25">
        <v>88</v>
      </c>
      <c r="T25" t="s">
        <v>33</v>
      </c>
      <c r="U25">
        <v>88</v>
      </c>
      <c r="V25" t="s">
        <v>33</v>
      </c>
      <c r="W25" t="s">
        <v>33</v>
      </c>
      <c r="X25" t="s">
        <v>33</v>
      </c>
      <c r="Y25" t="s">
        <v>33</v>
      </c>
      <c r="Z25" t="s">
        <v>33</v>
      </c>
      <c r="AA25" t="s">
        <v>33</v>
      </c>
      <c r="AB25" t="s">
        <v>33</v>
      </c>
      <c r="AC25" t="s">
        <v>33</v>
      </c>
    </row>
    <row r="26" spans="1:29" x14ac:dyDescent="0.2">
      <c r="A26" t="s">
        <v>29</v>
      </c>
      <c r="B26" t="s">
        <v>30</v>
      </c>
      <c r="C26" t="s">
        <v>31</v>
      </c>
      <c r="D26" t="s">
        <v>50</v>
      </c>
      <c r="E26">
        <v>1</v>
      </c>
      <c r="F26">
        <v>90</v>
      </c>
      <c r="G26">
        <v>30</v>
      </c>
      <c r="H26">
        <v>30</v>
      </c>
      <c r="I26" t="s">
        <v>33</v>
      </c>
      <c r="J26">
        <v>30</v>
      </c>
      <c r="K26">
        <v>-90</v>
      </c>
      <c r="L26" t="s">
        <v>33</v>
      </c>
      <c r="M26" t="s">
        <v>33</v>
      </c>
      <c r="N26" t="s">
        <v>33</v>
      </c>
      <c r="O26" t="s">
        <v>33</v>
      </c>
      <c r="P26" t="s">
        <v>33</v>
      </c>
      <c r="Q26" t="s">
        <v>33</v>
      </c>
      <c r="R26">
        <v>-58</v>
      </c>
      <c r="S26">
        <v>74</v>
      </c>
      <c r="T26">
        <v>74</v>
      </c>
      <c r="U26" t="s">
        <v>33</v>
      </c>
      <c r="V26" t="s">
        <v>33</v>
      </c>
      <c r="W26" t="s">
        <v>33</v>
      </c>
      <c r="X26" t="s">
        <v>33</v>
      </c>
      <c r="Y26" t="s">
        <v>33</v>
      </c>
      <c r="Z26" t="s">
        <v>33</v>
      </c>
      <c r="AA26" t="s">
        <v>33</v>
      </c>
      <c r="AB26" t="s">
        <v>33</v>
      </c>
      <c r="AC26" t="s">
        <v>33</v>
      </c>
    </row>
    <row r="27" spans="1:29" x14ac:dyDescent="0.2">
      <c r="A27" t="s">
        <v>29</v>
      </c>
      <c r="B27" t="s">
        <v>34</v>
      </c>
      <c r="C27" t="s">
        <v>31</v>
      </c>
      <c r="D27" t="s">
        <v>50</v>
      </c>
      <c r="E27">
        <v>1</v>
      </c>
      <c r="F27">
        <v>90</v>
      </c>
      <c r="G27">
        <v>30</v>
      </c>
      <c r="H27">
        <v>30</v>
      </c>
      <c r="I27" t="s">
        <v>33</v>
      </c>
      <c r="J27">
        <v>30</v>
      </c>
      <c r="K27">
        <v>-90</v>
      </c>
      <c r="L27">
        <v>0</v>
      </c>
      <c r="M27">
        <v>0</v>
      </c>
      <c r="N27">
        <v>-58</v>
      </c>
      <c r="O27">
        <v>60</v>
      </c>
      <c r="P27" t="s">
        <v>33</v>
      </c>
      <c r="Q27" t="s">
        <v>33</v>
      </c>
      <c r="R27">
        <v>-58</v>
      </c>
      <c r="S27">
        <v>74</v>
      </c>
      <c r="T27">
        <v>74</v>
      </c>
      <c r="U27" t="s">
        <v>33</v>
      </c>
      <c r="V27">
        <v>0</v>
      </c>
      <c r="W27" t="s">
        <v>33</v>
      </c>
      <c r="X27" t="s">
        <v>33</v>
      </c>
      <c r="Y27" t="s">
        <v>33</v>
      </c>
      <c r="Z27" t="s">
        <v>33</v>
      </c>
      <c r="AA27" t="s">
        <v>33</v>
      </c>
      <c r="AB27" t="s">
        <v>33</v>
      </c>
      <c r="AC27" t="s">
        <v>33</v>
      </c>
    </row>
    <row r="28" spans="1:29" x14ac:dyDescent="0.2">
      <c r="A28" t="s">
        <v>29</v>
      </c>
      <c r="B28" t="s">
        <v>35</v>
      </c>
      <c r="C28" t="s">
        <v>36</v>
      </c>
      <c r="D28" t="s">
        <v>50</v>
      </c>
      <c r="E28">
        <v>1</v>
      </c>
      <c r="F28">
        <v>49</v>
      </c>
      <c r="G28">
        <v>30</v>
      </c>
      <c r="H28">
        <v>30</v>
      </c>
      <c r="I28" t="s">
        <v>33</v>
      </c>
      <c r="J28">
        <v>30</v>
      </c>
      <c r="K28" t="s">
        <v>33</v>
      </c>
      <c r="L28" t="s">
        <v>33</v>
      </c>
      <c r="M28" t="s">
        <v>33</v>
      </c>
      <c r="N28" t="s">
        <v>33</v>
      </c>
      <c r="O28" t="s">
        <v>33</v>
      </c>
      <c r="P28" t="s">
        <v>33</v>
      </c>
      <c r="Q28" t="s">
        <v>33</v>
      </c>
      <c r="R28">
        <v>-39.299999999999997</v>
      </c>
      <c r="S28">
        <v>92.7</v>
      </c>
      <c r="T28">
        <v>92.699999999999989</v>
      </c>
      <c r="U28" t="s">
        <v>33</v>
      </c>
      <c r="V28" t="s">
        <v>33</v>
      </c>
      <c r="W28" t="s">
        <v>33</v>
      </c>
      <c r="X28" t="s">
        <v>33</v>
      </c>
      <c r="Y28" t="s">
        <v>33</v>
      </c>
      <c r="Z28" t="s">
        <v>33</v>
      </c>
      <c r="AA28" t="s">
        <v>33</v>
      </c>
      <c r="AB28" t="s">
        <v>33</v>
      </c>
      <c r="AC28" t="s">
        <v>33</v>
      </c>
    </row>
    <row r="29" spans="1:29" x14ac:dyDescent="0.2">
      <c r="A29" t="s">
        <v>29</v>
      </c>
      <c r="B29" t="s">
        <v>37</v>
      </c>
      <c r="C29" t="s">
        <v>36</v>
      </c>
      <c r="D29" t="s">
        <v>50</v>
      </c>
      <c r="E29">
        <v>1</v>
      </c>
      <c r="F29">
        <v>20</v>
      </c>
      <c r="G29">
        <v>30</v>
      </c>
      <c r="H29">
        <v>30</v>
      </c>
      <c r="I29" t="s">
        <v>33</v>
      </c>
      <c r="J29">
        <v>30</v>
      </c>
      <c r="K29">
        <v>-20</v>
      </c>
      <c r="L29" t="s">
        <v>33</v>
      </c>
      <c r="M29" t="s">
        <v>33</v>
      </c>
      <c r="N29">
        <v>50</v>
      </c>
      <c r="O29">
        <v>128</v>
      </c>
      <c r="P29" t="s">
        <v>33</v>
      </c>
      <c r="Q29" t="s">
        <v>33</v>
      </c>
      <c r="R29">
        <v>50</v>
      </c>
      <c r="S29">
        <v>195</v>
      </c>
      <c r="T29">
        <v>195</v>
      </c>
      <c r="U29" t="s">
        <v>33</v>
      </c>
      <c r="V29" t="s">
        <v>33</v>
      </c>
      <c r="W29" t="s">
        <v>33</v>
      </c>
      <c r="X29" t="s">
        <v>33</v>
      </c>
      <c r="Y29" t="s">
        <v>33</v>
      </c>
      <c r="Z29" t="s">
        <v>33</v>
      </c>
      <c r="AA29" t="s">
        <v>33</v>
      </c>
      <c r="AB29" t="s">
        <v>33</v>
      </c>
      <c r="AC29" t="s">
        <v>33</v>
      </c>
    </row>
    <row r="30" spans="1:29" x14ac:dyDescent="0.2">
      <c r="A30" t="s">
        <v>29</v>
      </c>
      <c r="B30" t="s">
        <v>38</v>
      </c>
      <c r="C30" t="s">
        <v>36</v>
      </c>
      <c r="D30" t="s">
        <v>50</v>
      </c>
      <c r="E30">
        <v>1</v>
      </c>
      <c r="F30">
        <v>70</v>
      </c>
      <c r="G30">
        <v>30</v>
      </c>
      <c r="H30">
        <v>30</v>
      </c>
      <c r="I30" t="s">
        <v>33</v>
      </c>
      <c r="J30">
        <v>30</v>
      </c>
      <c r="K30" t="s">
        <v>33</v>
      </c>
      <c r="L30" t="s">
        <v>33</v>
      </c>
      <c r="M30" t="s">
        <v>33</v>
      </c>
      <c r="N30">
        <v>0</v>
      </c>
      <c r="O30">
        <v>118</v>
      </c>
      <c r="P30" t="s">
        <v>33</v>
      </c>
      <c r="Q30" t="s">
        <v>33</v>
      </c>
      <c r="R30">
        <v>-60.3</v>
      </c>
      <c r="S30">
        <v>71.7</v>
      </c>
      <c r="T30">
        <v>71.699999999999989</v>
      </c>
      <c r="U30" t="s">
        <v>33</v>
      </c>
      <c r="V30" t="s">
        <v>33</v>
      </c>
      <c r="W30" t="s">
        <v>33</v>
      </c>
      <c r="X30" t="s">
        <v>33</v>
      </c>
      <c r="Y30" t="s">
        <v>33</v>
      </c>
      <c r="Z30" t="s">
        <v>33</v>
      </c>
      <c r="AA30" t="s">
        <v>33</v>
      </c>
      <c r="AB30" t="s">
        <v>33</v>
      </c>
      <c r="AC30" t="s">
        <v>33</v>
      </c>
    </row>
    <row r="31" spans="1:29" x14ac:dyDescent="0.2">
      <c r="A31" t="s">
        <v>29</v>
      </c>
      <c r="B31" t="s">
        <v>39</v>
      </c>
      <c r="C31" t="s">
        <v>36</v>
      </c>
      <c r="D31" t="s">
        <v>50</v>
      </c>
      <c r="E31">
        <v>1</v>
      </c>
      <c r="F31">
        <v>80</v>
      </c>
      <c r="G31">
        <v>30</v>
      </c>
      <c r="H31">
        <v>30</v>
      </c>
      <c r="I31" t="s">
        <v>33</v>
      </c>
      <c r="J31">
        <v>30</v>
      </c>
      <c r="K31" t="s">
        <v>33</v>
      </c>
      <c r="L31" t="s">
        <v>33</v>
      </c>
      <c r="M31" t="s">
        <v>33</v>
      </c>
      <c r="N31" t="s">
        <v>33</v>
      </c>
      <c r="O31" t="s">
        <v>33</v>
      </c>
      <c r="P31" t="s">
        <v>33</v>
      </c>
      <c r="Q31" t="s">
        <v>33</v>
      </c>
      <c r="R31" t="s">
        <v>33</v>
      </c>
      <c r="S31">
        <v>51</v>
      </c>
      <c r="T31">
        <v>51</v>
      </c>
      <c r="U31" t="s">
        <v>33</v>
      </c>
      <c r="V31" t="s">
        <v>33</v>
      </c>
      <c r="W31" t="s">
        <v>33</v>
      </c>
      <c r="X31" t="s">
        <v>33</v>
      </c>
      <c r="Y31" t="s">
        <v>33</v>
      </c>
      <c r="Z31" t="s">
        <v>33</v>
      </c>
      <c r="AA31" t="s">
        <v>33</v>
      </c>
      <c r="AB31" t="s">
        <v>33</v>
      </c>
      <c r="AC31" t="s">
        <v>33</v>
      </c>
    </row>
    <row r="32" spans="1:29" x14ac:dyDescent="0.2">
      <c r="A32" t="s">
        <v>29</v>
      </c>
      <c r="B32" t="s">
        <v>40</v>
      </c>
      <c r="C32" t="s">
        <v>36</v>
      </c>
      <c r="D32" t="s">
        <v>50</v>
      </c>
      <c r="E32">
        <v>1</v>
      </c>
      <c r="F32">
        <v>125</v>
      </c>
      <c r="G32">
        <v>0</v>
      </c>
      <c r="H32">
        <v>0</v>
      </c>
      <c r="I32" t="s">
        <v>33</v>
      </c>
      <c r="J32">
        <v>0</v>
      </c>
      <c r="K32" t="s">
        <v>33</v>
      </c>
      <c r="L32" t="s">
        <v>33</v>
      </c>
      <c r="M32" t="s">
        <v>33</v>
      </c>
      <c r="N32" t="s">
        <v>33</v>
      </c>
      <c r="O32" t="s">
        <v>33</v>
      </c>
      <c r="P32" t="s">
        <v>33</v>
      </c>
      <c r="Q32" t="s">
        <v>33</v>
      </c>
      <c r="R32" t="s">
        <v>33</v>
      </c>
      <c r="S32" t="s">
        <v>33</v>
      </c>
      <c r="T32" t="s">
        <v>33</v>
      </c>
      <c r="U32" t="s">
        <v>33</v>
      </c>
      <c r="V32" t="s">
        <v>33</v>
      </c>
      <c r="W32" t="s">
        <v>33</v>
      </c>
      <c r="X32" t="s">
        <v>33</v>
      </c>
      <c r="Y32" t="s">
        <v>33</v>
      </c>
      <c r="Z32" t="s">
        <v>33</v>
      </c>
      <c r="AA32" t="s">
        <v>33</v>
      </c>
      <c r="AB32" t="s">
        <v>33</v>
      </c>
      <c r="AC32" t="s">
        <v>33</v>
      </c>
    </row>
    <row r="33" spans="1:29" x14ac:dyDescent="0.2">
      <c r="A33" t="s">
        <v>29</v>
      </c>
      <c r="B33" t="s">
        <v>41</v>
      </c>
      <c r="C33" t="s">
        <v>42</v>
      </c>
      <c r="D33" t="s">
        <v>50</v>
      </c>
      <c r="E33">
        <v>1</v>
      </c>
      <c r="F33">
        <v>90</v>
      </c>
      <c r="G33">
        <v>30</v>
      </c>
      <c r="H33">
        <v>30</v>
      </c>
      <c r="I33" t="s">
        <v>33</v>
      </c>
      <c r="J33">
        <v>30</v>
      </c>
      <c r="K33">
        <v>-90</v>
      </c>
      <c r="L33" t="s">
        <v>33</v>
      </c>
      <c r="M33" t="s">
        <v>33</v>
      </c>
      <c r="N33">
        <v>0</v>
      </c>
      <c r="O33">
        <v>118</v>
      </c>
      <c r="P33" t="s">
        <v>33</v>
      </c>
      <c r="Q33" t="s">
        <v>33</v>
      </c>
      <c r="R33">
        <v>-58</v>
      </c>
      <c r="S33">
        <v>74</v>
      </c>
      <c r="T33">
        <v>74</v>
      </c>
      <c r="U33" t="s">
        <v>33</v>
      </c>
      <c r="V33" t="s">
        <v>33</v>
      </c>
      <c r="W33" t="s">
        <v>33</v>
      </c>
      <c r="X33" t="s">
        <v>33</v>
      </c>
      <c r="Y33" t="s">
        <v>33</v>
      </c>
      <c r="Z33" t="s">
        <v>33</v>
      </c>
      <c r="AA33" t="s">
        <v>33</v>
      </c>
      <c r="AB33" t="s">
        <v>33</v>
      </c>
      <c r="AC33" t="s">
        <v>33</v>
      </c>
    </row>
    <row r="34" spans="1:29" x14ac:dyDescent="0.2">
      <c r="A34" t="s">
        <v>29</v>
      </c>
      <c r="B34" t="s">
        <v>43</v>
      </c>
      <c r="C34" t="s">
        <v>44</v>
      </c>
      <c r="D34" t="s">
        <v>50</v>
      </c>
      <c r="E34">
        <v>1</v>
      </c>
      <c r="F34">
        <v>114</v>
      </c>
      <c r="G34">
        <v>30</v>
      </c>
      <c r="H34">
        <v>30</v>
      </c>
      <c r="I34" t="s">
        <v>33</v>
      </c>
      <c r="J34">
        <v>30</v>
      </c>
      <c r="K34">
        <v>-114</v>
      </c>
      <c r="L34" t="s">
        <v>33</v>
      </c>
      <c r="M34" t="s">
        <v>33</v>
      </c>
      <c r="N34">
        <v>-20</v>
      </c>
      <c r="O34">
        <v>132</v>
      </c>
      <c r="P34" t="s">
        <v>33</v>
      </c>
      <c r="Q34" t="s">
        <v>33</v>
      </c>
      <c r="R34">
        <v>0</v>
      </c>
      <c r="S34">
        <v>132</v>
      </c>
      <c r="T34">
        <v>132</v>
      </c>
      <c r="U34" t="s">
        <v>33</v>
      </c>
      <c r="V34" t="s">
        <v>33</v>
      </c>
      <c r="W34" t="s">
        <v>33</v>
      </c>
      <c r="X34" t="s">
        <v>33</v>
      </c>
      <c r="Y34" t="s">
        <v>33</v>
      </c>
      <c r="Z34" t="s">
        <v>33</v>
      </c>
      <c r="AA34" t="s">
        <v>33</v>
      </c>
      <c r="AB34">
        <v>88</v>
      </c>
      <c r="AC34">
        <v>-114</v>
      </c>
    </row>
    <row r="35" spans="1:29" x14ac:dyDescent="0.2">
      <c r="A35" t="s">
        <v>29</v>
      </c>
      <c r="B35" t="s">
        <v>45</v>
      </c>
      <c r="C35" t="s">
        <v>31</v>
      </c>
      <c r="D35" t="s">
        <v>50</v>
      </c>
      <c r="E35">
        <v>1</v>
      </c>
      <c r="F35">
        <v>90</v>
      </c>
      <c r="G35">
        <v>30</v>
      </c>
      <c r="H35">
        <v>30</v>
      </c>
      <c r="I35" t="s">
        <v>33</v>
      </c>
      <c r="J35">
        <v>30</v>
      </c>
      <c r="K35">
        <v>-90</v>
      </c>
      <c r="L35">
        <v>0</v>
      </c>
      <c r="M35">
        <v>0</v>
      </c>
      <c r="N35">
        <v>-58</v>
      </c>
      <c r="O35">
        <v>60</v>
      </c>
      <c r="P35" t="s">
        <v>33</v>
      </c>
      <c r="Q35" t="s">
        <v>33</v>
      </c>
      <c r="R35">
        <v>-58</v>
      </c>
      <c r="S35">
        <v>74</v>
      </c>
      <c r="T35">
        <v>74</v>
      </c>
      <c r="U35" t="s">
        <v>33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 t="s">
        <v>33</v>
      </c>
      <c r="AC35" t="s">
        <v>33</v>
      </c>
    </row>
    <row r="36" spans="1:29" x14ac:dyDescent="0.2">
      <c r="A36" t="s">
        <v>29</v>
      </c>
      <c r="B36" t="s">
        <v>46</v>
      </c>
      <c r="C36" t="s">
        <v>47</v>
      </c>
      <c r="D36" t="s">
        <v>50</v>
      </c>
      <c r="E36">
        <v>1</v>
      </c>
      <c r="F36">
        <v>90</v>
      </c>
      <c r="G36">
        <v>30</v>
      </c>
      <c r="H36">
        <v>30</v>
      </c>
      <c r="I36" t="s">
        <v>33</v>
      </c>
      <c r="J36">
        <v>30</v>
      </c>
      <c r="K36">
        <v>-90</v>
      </c>
      <c r="L36" t="s">
        <v>33</v>
      </c>
      <c r="M36" t="s">
        <v>33</v>
      </c>
      <c r="N36" t="s">
        <v>33</v>
      </c>
      <c r="O36" t="s">
        <v>33</v>
      </c>
      <c r="P36" t="s">
        <v>33</v>
      </c>
      <c r="Q36" t="s">
        <v>33</v>
      </c>
      <c r="R36">
        <v>-58</v>
      </c>
      <c r="S36">
        <v>74</v>
      </c>
      <c r="T36">
        <v>74</v>
      </c>
      <c r="U36" t="s">
        <v>33</v>
      </c>
      <c r="V36" t="s">
        <v>33</v>
      </c>
      <c r="W36" t="s">
        <v>33</v>
      </c>
      <c r="X36" t="s">
        <v>33</v>
      </c>
      <c r="Y36" t="s">
        <v>33</v>
      </c>
      <c r="Z36" t="s">
        <v>33</v>
      </c>
      <c r="AA36" t="s">
        <v>33</v>
      </c>
      <c r="AB36" t="s">
        <v>33</v>
      </c>
      <c r="AC36" t="s">
        <v>33</v>
      </c>
    </row>
    <row r="37" spans="1:29" x14ac:dyDescent="0.2">
      <c r="A37" t="s">
        <v>29</v>
      </c>
      <c r="B37" t="s">
        <v>48</v>
      </c>
      <c r="C37" t="s">
        <v>49</v>
      </c>
      <c r="D37" t="s">
        <v>50</v>
      </c>
      <c r="E37">
        <v>1</v>
      </c>
      <c r="F37">
        <v>90</v>
      </c>
      <c r="G37">
        <v>30</v>
      </c>
      <c r="H37">
        <v>30</v>
      </c>
      <c r="I37" t="s">
        <v>33</v>
      </c>
      <c r="J37">
        <v>30</v>
      </c>
      <c r="K37">
        <v>-90</v>
      </c>
      <c r="L37" t="s">
        <v>33</v>
      </c>
      <c r="M37" t="s">
        <v>33</v>
      </c>
      <c r="N37" t="s">
        <v>33</v>
      </c>
      <c r="O37" t="s">
        <v>33</v>
      </c>
      <c r="P37" t="s">
        <v>33</v>
      </c>
      <c r="Q37" t="s">
        <v>33</v>
      </c>
      <c r="R37" t="s">
        <v>33</v>
      </c>
      <c r="S37">
        <v>74</v>
      </c>
      <c r="T37">
        <v>74</v>
      </c>
      <c r="U37" t="s">
        <v>33</v>
      </c>
      <c r="V37" t="s">
        <v>33</v>
      </c>
      <c r="W37" t="s">
        <v>33</v>
      </c>
      <c r="X37" t="s">
        <v>33</v>
      </c>
      <c r="Y37" t="s">
        <v>33</v>
      </c>
      <c r="Z37" t="s">
        <v>33</v>
      </c>
      <c r="AA37" t="s">
        <v>33</v>
      </c>
      <c r="AB37" t="s">
        <v>33</v>
      </c>
      <c r="AC37" t="s">
        <v>33</v>
      </c>
    </row>
    <row r="38" spans="1:29" x14ac:dyDescent="0.2">
      <c r="A38" t="s">
        <v>29</v>
      </c>
      <c r="B38" t="s">
        <v>30</v>
      </c>
      <c r="C38" t="s">
        <v>31</v>
      </c>
      <c r="D38" t="s">
        <v>50</v>
      </c>
      <c r="E38" t="s">
        <v>33</v>
      </c>
      <c r="F38" t="s">
        <v>33</v>
      </c>
      <c r="G38" t="s">
        <v>33</v>
      </c>
      <c r="H38" t="s">
        <v>33</v>
      </c>
      <c r="I38" t="s">
        <v>33</v>
      </c>
      <c r="J38" t="s">
        <v>33</v>
      </c>
      <c r="K38" t="s">
        <v>33</v>
      </c>
      <c r="L38" t="s">
        <v>33</v>
      </c>
      <c r="M38" t="s">
        <v>33</v>
      </c>
      <c r="N38" t="s">
        <v>33</v>
      </c>
      <c r="O38" t="s">
        <v>33</v>
      </c>
      <c r="P38" t="s">
        <v>33</v>
      </c>
      <c r="Q38" t="s">
        <v>33</v>
      </c>
      <c r="R38" t="s">
        <v>33</v>
      </c>
      <c r="S38" t="s">
        <v>33</v>
      </c>
      <c r="T38" t="s">
        <v>33</v>
      </c>
      <c r="U38" t="s">
        <v>33</v>
      </c>
      <c r="V38" t="s">
        <v>33</v>
      </c>
      <c r="W38" t="s">
        <v>33</v>
      </c>
      <c r="X38" t="s">
        <v>33</v>
      </c>
      <c r="Y38" t="s">
        <v>33</v>
      </c>
      <c r="Z38" t="s">
        <v>33</v>
      </c>
      <c r="AA38" t="s">
        <v>33</v>
      </c>
      <c r="AB38" t="s">
        <v>33</v>
      </c>
      <c r="AC38" t="s">
        <v>33</v>
      </c>
    </row>
    <row r="39" spans="1:29" x14ac:dyDescent="0.2">
      <c r="A39" t="s">
        <v>29</v>
      </c>
      <c r="B39" t="s">
        <v>34</v>
      </c>
      <c r="C39" t="s">
        <v>31</v>
      </c>
      <c r="D39" t="s">
        <v>50</v>
      </c>
      <c r="E39" t="s">
        <v>33</v>
      </c>
      <c r="F39" t="s">
        <v>33</v>
      </c>
      <c r="G39" t="s">
        <v>33</v>
      </c>
      <c r="H39" t="s">
        <v>33</v>
      </c>
      <c r="I39" t="s">
        <v>33</v>
      </c>
      <c r="J39" t="s">
        <v>33</v>
      </c>
      <c r="K39" t="s">
        <v>33</v>
      </c>
      <c r="L39" t="s">
        <v>33</v>
      </c>
      <c r="M39" t="s">
        <v>33</v>
      </c>
      <c r="N39" t="s">
        <v>33</v>
      </c>
      <c r="O39" t="s">
        <v>33</v>
      </c>
      <c r="P39" t="s">
        <v>33</v>
      </c>
      <c r="Q39" t="s">
        <v>33</v>
      </c>
      <c r="R39" t="s">
        <v>33</v>
      </c>
      <c r="S39" t="s">
        <v>33</v>
      </c>
      <c r="T39" t="s">
        <v>33</v>
      </c>
      <c r="U39" t="s">
        <v>33</v>
      </c>
      <c r="V39" t="s">
        <v>33</v>
      </c>
      <c r="W39" t="s">
        <v>33</v>
      </c>
      <c r="X39" t="s">
        <v>33</v>
      </c>
      <c r="Y39" t="s">
        <v>33</v>
      </c>
      <c r="Z39" t="s">
        <v>33</v>
      </c>
      <c r="AA39" t="s">
        <v>33</v>
      </c>
      <c r="AB39" t="s">
        <v>33</v>
      </c>
      <c r="AC39" t="s">
        <v>33</v>
      </c>
    </row>
    <row r="40" spans="1:29" x14ac:dyDescent="0.2">
      <c r="A40" t="s">
        <v>29</v>
      </c>
      <c r="B40" t="s">
        <v>35</v>
      </c>
      <c r="C40" t="s">
        <v>36</v>
      </c>
      <c r="D40" t="s">
        <v>50</v>
      </c>
      <c r="E40">
        <v>2</v>
      </c>
      <c r="F40">
        <v>98</v>
      </c>
      <c r="G40">
        <v>60</v>
      </c>
      <c r="H40">
        <v>60</v>
      </c>
      <c r="I40" t="s">
        <v>33</v>
      </c>
      <c r="J40">
        <v>60</v>
      </c>
      <c r="K40" t="s">
        <v>33</v>
      </c>
      <c r="L40" t="s">
        <v>33</v>
      </c>
      <c r="M40" t="s">
        <v>33</v>
      </c>
      <c r="N40" t="s">
        <v>33</v>
      </c>
      <c r="O40" t="s">
        <v>33</v>
      </c>
      <c r="P40" t="s">
        <v>33</v>
      </c>
      <c r="Q40" t="s">
        <v>33</v>
      </c>
      <c r="R40">
        <v>-78.599999999999994</v>
      </c>
      <c r="S40">
        <v>185.4</v>
      </c>
      <c r="T40">
        <v>185.39999999999998</v>
      </c>
      <c r="U40" t="s">
        <v>33</v>
      </c>
      <c r="V40" t="s">
        <v>33</v>
      </c>
      <c r="W40" t="s">
        <v>33</v>
      </c>
      <c r="X40" t="s">
        <v>33</v>
      </c>
      <c r="Y40" t="s">
        <v>33</v>
      </c>
      <c r="Z40" t="s">
        <v>33</v>
      </c>
      <c r="AA40" t="s">
        <v>33</v>
      </c>
      <c r="AB40" t="s">
        <v>33</v>
      </c>
      <c r="AC40" t="s">
        <v>33</v>
      </c>
    </row>
    <row r="41" spans="1:29" x14ac:dyDescent="0.2">
      <c r="A41" t="s">
        <v>29</v>
      </c>
      <c r="B41" t="s">
        <v>37</v>
      </c>
      <c r="C41" t="s">
        <v>36</v>
      </c>
      <c r="D41" t="s">
        <v>50</v>
      </c>
      <c r="E41">
        <v>2</v>
      </c>
      <c r="F41">
        <v>40</v>
      </c>
      <c r="G41">
        <v>60</v>
      </c>
      <c r="H41">
        <v>60</v>
      </c>
      <c r="I41" t="s">
        <v>33</v>
      </c>
      <c r="J41">
        <v>60</v>
      </c>
      <c r="K41">
        <v>-40</v>
      </c>
      <c r="L41" t="s">
        <v>33</v>
      </c>
      <c r="M41" t="s">
        <v>33</v>
      </c>
      <c r="N41">
        <v>100</v>
      </c>
      <c r="O41">
        <v>256</v>
      </c>
      <c r="P41" t="s">
        <v>33</v>
      </c>
      <c r="Q41" t="s">
        <v>33</v>
      </c>
      <c r="R41">
        <v>100</v>
      </c>
      <c r="S41">
        <v>390</v>
      </c>
      <c r="T41">
        <v>390</v>
      </c>
      <c r="U41" t="s">
        <v>33</v>
      </c>
      <c r="V41" t="s">
        <v>33</v>
      </c>
      <c r="W41" t="s">
        <v>33</v>
      </c>
      <c r="X41" t="s">
        <v>33</v>
      </c>
      <c r="Y41" t="s">
        <v>33</v>
      </c>
      <c r="Z41" t="s">
        <v>33</v>
      </c>
      <c r="AA41" t="s">
        <v>33</v>
      </c>
      <c r="AB41" t="s">
        <v>33</v>
      </c>
      <c r="AC41" t="s">
        <v>33</v>
      </c>
    </row>
    <row r="42" spans="1:29" x14ac:dyDescent="0.2">
      <c r="A42" t="s">
        <v>29</v>
      </c>
      <c r="B42" t="s">
        <v>38</v>
      </c>
      <c r="C42" t="s">
        <v>36</v>
      </c>
      <c r="D42" t="s">
        <v>50</v>
      </c>
      <c r="E42">
        <v>2</v>
      </c>
      <c r="F42">
        <v>140</v>
      </c>
      <c r="G42">
        <v>60</v>
      </c>
      <c r="H42">
        <v>60</v>
      </c>
      <c r="I42" t="s">
        <v>33</v>
      </c>
      <c r="J42">
        <v>60</v>
      </c>
      <c r="K42" t="s">
        <v>33</v>
      </c>
      <c r="L42" t="s">
        <v>33</v>
      </c>
      <c r="M42" t="s">
        <v>33</v>
      </c>
      <c r="N42">
        <v>0</v>
      </c>
      <c r="O42">
        <v>236</v>
      </c>
      <c r="P42" t="s">
        <v>33</v>
      </c>
      <c r="Q42" t="s">
        <v>33</v>
      </c>
      <c r="R42">
        <v>-120.6</v>
      </c>
      <c r="S42">
        <v>143.4</v>
      </c>
      <c r="T42">
        <v>143.39999999999998</v>
      </c>
      <c r="U42" t="s">
        <v>33</v>
      </c>
      <c r="V42" t="s">
        <v>33</v>
      </c>
      <c r="W42" t="s">
        <v>33</v>
      </c>
      <c r="X42" t="s">
        <v>33</v>
      </c>
      <c r="Y42" t="s">
        <v>33</v>
      </c>
      <c r="Z42" t="s">
        <v>33</v>
      </c>
      <c r="AA42" t="s">
        <v>33</v>
      </c>
      <c r="AB42" t="s">
        <v>33</v>
      </c>
      <c r="AC42" t="s">
        <v>33</v>
      </c>
    </row>
    <row r="43" spans="1:29" x14ac:dyDescent="0.2">
      <c r="A43" t="s">
        <v>29</v>
      </c>
      <c r="B43" t="s">
        <v>39</v>
      </c>
      <c r="C43" t="s">
        <v>36</v>
      </c>
      <c r="D43" t="s">
        <v>50</v>
      </c>
      <c r="E43">
        <v>2</v>
      </c>
      <c r="F43">
        <v>160</v>
      </c>
      <c r="G43">
        <v>60</v>
      </c>
      <c r="H43">
        <v>60</v>
      </c>
      <c r="I43" t="s">
        <v>33</v>
      </c>
      <c r="J43">
        <v>60</v>
      </c>
      <c r="K43" t="s">
        <v>33</v>
      </c>
      <c r="L43" t="s">
        <v>33</v>
      </c>
      <c r="M43" t="s">
        <v>33</v>
      </c>
      <c r="N43" t="s">
        <v>33</v>
      </c>
      <c r="O43" t="s">
        <v>33</v>
      </c>
      <c r="P43" t="s">
        <v>33</v>
      </c>
      <c r="Q43" t="s">
        <v>33</v>
      </c>
      <c r="R43" t="s">
        <v>33</v>
      </c>
      <c r="S43">
        <v>102</v>
      </c>
      <c r="T43">
        <v>102</v>
      </c>
      <c r="U43" t="s">
        <v>33</v>
      </c>
      <c r="V43" t="s">
        <v>33</v>
      </c>
      <c r="W43" t="s">
        <v>33</v>
      </c>
      <c r="X43" t="s">
        <v>33</v>
      </c>
      <c r="Y43" t="s">
        <v>33</v>
      </c>
      <c r="Z43" t="s">
        <v>33</v>
      </c>
      <c r="AA43" t="s">
        <v>33</v>
      </c>
      <c r="AB43" t="s">
        <v>33</v>
      </c>
      <c r="AC43" t="s">
        <v>33</v>
      </c>
    </row>
    <row r="44" spans="1:29" x14ac:dyDescent="0.2">
      <c r="A44" t="s">
        <v>29</v>
      </c>
      <c r="B44" t="s">
        <v>40</v>
      </c>
      <c r="C44" t="s">
        <v>36</v>
      </c>
      <c r="D44" t="s">
        <v>50</v>
      </c>
      <c r="E44">
        <v>2</v>
      </c>
      <c r="F44">
        <v>250</v>
      </c>
      <c r="G44">
        <v>0</v>
      </c>
      <c r="H44">
        <v>0</v>
      </c>
      <c r="I44" t="s">
        <v>33</v>
      </c>
      <c r="J44">
        <v>0</v>
      </c>
      <c r="K44" t="s">
        <v>33</v>
      </c>
      <c r="L44" t="s">
        <v>33</v>
      </c>
      <c r="M44" t="s">
        <v>33</v>
      </c>
      <c r="N44" t="s">
        <v>33</v>
      </c>
      <c r="O44" t="s">
        <v>33</v>
      </c>
      <c r="P44" t="s">
        <v>33</v>
      </c>
      <c r="Q44" t="s">
        <v>33</v>
      </c>
      <c r="R44" t="s">
        <v>33</v>
      </c>
      <c r="S44" t="s">
        <v>33</v>
      </c>
      <c r="T44" t="s">
        <v>33</v>
      </c>
      <c r="U44" t="s">
        <v>33</v>
      </c>
      <c r="V44" t="s">
        <v>33</v>
      </c>
      <c r="W44" t="s">
        <v>33</v>
      </c>
      <c r="X44" t="s">
        <v>33</v>
      </c>
      <c r="Y44" t="s">
        <v>33</v>
      </c>
      <c r="Z44" t="s">
        <v>33</v>
      </c>
      <c r="AA44" t="s">
        <v>33</v>
      </c>
      <c r="AB44" t="s">
        <v>33</v>
      </c>
      <c r="AC44" t="s">
        <v>33</v>
      </c>
    </row>
    <row r="45" spans="1:29" x14ac:dyDescent="0.2">
      <c r="A45" t="s">
        <v>29</v>
      </c>
      <c r="B45" t="s">
        <v>41</v>
      </c>
      <c r="C45" t="s">
        <v>42</v>
      </c>
      <c r="D45" t="s">
        <v>50</v>
      </c>
      <c r="E45" t="s">
        <v>33</v>
      </c>
      <c r="F45" t="s">
        <v>33</v>
      </c>
      <c r="G45" t="s">
        <v>33</v>
      </c>
      <c r="H45" t="s">
        <v>33</v>
      </c>
      <c r="I45" t="s">
        <v>33</v>
      </c>
      <c r="J45" t="s">
        <v>33</v>
      </c>
      <c r="K45" t="s">
        <v>33</v>
      </c>
      <c r="L45" t="s">
        <v>33</v>
      </c>
      <c r="M45" t="s">
        <v>33</v>
      </c>
      <c r="N45" t="s">
        <v>33</v>
      </c>
      <c r="O45" t="s">
        <v>33</v>
      </c>
      <c r="P45" t="s">
        <v>33</v>
      </c>
      <c r="Q45" t="s">
        <v>33</v>
      </c>
      <c r="R45" t="s">
        <v>33</v>
      </c>
      <c r="S45" t="s">
        <v>33</v>
      </c>
      <c r="T45" t="s">
        <v>33</v>
      </c>
      <c r="U45" t="s">
        <v>33</v>
      </c>
      <c r="V45" t="s">
        <v>33</v>
      </c>
      <c r="W45" t="s">
        <v>33</v>
      </c>
      <c r="X45" t="s">
        <v>33</v>
      </c>
      <c r="Y45" t="s">
        <v>33</v>
      </c>
      <c r="Z45" t="s">
        <v>33</v>
      </c>
      <c r="AA45" t="s">
        <v>33</v>
      </c>
      <c r="AB45" t="s">
        <v>33</v>
      </c>
      <c r="AC45" t="s">
        <v>33</v>
      </c>
    </row>
    <row r="46" spans="1:29" x14ac:dyDescent="0.2">
      <c r="A46" t="s">
        <v>29</v>
      </c>
      <c r="B46" t="s">
        <v>43</v>
      </c>
      <c r="C46" t="s">
        <v>44</v>
      </c>
      <c r="D46" t="s">
        <v>50</v>
      </c>
      <c r="E46">
        <v>2</v>
      </c>
      <c r="F46">
        <v>228</v>
      </c>
      <c r="G46">
        <v>60</v>
      </c>
      <c r="H46">
        <v>60</v>
      </c>
      <c r="I46" t="s">
        <v>33</v>
      </c>
      <c r="J46">
        <v>60</v>
      </c>
      <c r="K46">
        <v>-228</v>
      </c>
      <c r="L46" t="s">
        <v>33</v>
      </c>
      <c r="M46" t="s">
        <v>33</v>
      </c>
      <c r="N46">
        <v>-40</v>
      </c>
      <c r="O46">
        <v>264</v>
      </c>
      <c r="P46" t="s">
        <v>33</v>
      </c>
      <c r="Q46" t="s">
        <v>33</v>
      </c>
      <c r="R46">
        <v>0</v>
      </c>
      <c r="S46">
        <v>264</v>
      </c>
      <c r="T46">
        <v>264</v>
      </c>
      <c r="U46" t="s">
        <v>33</v>
      </c>
      <c r="V46" t="s">
        <v>33</v>
      </c>
      <c r="W46" t="s">
        <v>33</v>
      </c>
      <c r="X46" t="s">
        <v>33</v>
      </c>
      <c r="Y46" t="s">
        <v>33</v>
      </c>
      <c r="Z46" t="s">
        <v>33</v>
      </c>
      <c r="AA46" t="s">
        <v>33</v>
      </c>
      <c r="AB46">
        <v>176</v>
      </c>
      <c r="AC46">
        <v>-228</v>
      </c>
    </row>
    <row r="47" spans="1:29" x14ac:dyDescent="0.2">
      <c r="A47" t="s">
        <v>29</v>
      </c>
      <c r="B47" t="s">
        <v>45</v>
      </c>
      <c r="C47" t="s">
        <v>31</v>
      </c>
      <c r="D47" t="s">
        <v>50</v>
      </c>
      <c r="E47">
        <v>2</v>
      </c>
      <c r="F47">
        <v>180</v>
      </c>
      <c r="G47">
        <v>60</v>
      </c>
      <c r="H47">
        <v>60</v>
      </c>
      <c r="I47" t="s">
        <v>33</v>
      </c>
      <c r="J47">
        <v>60</v>
      </c>
      <c r="K47">
        <v>-180</v>
      </c>
      <c r="L47">
        <v>0</v>
      </c>
      <c r="M47">
        <v>0</v>
      </c>
      <c r="N47">
        <v>-116</v>
      </c>
      <c r="O47">
        <v>120</v>
      </c>
      <c r="P47" t="s">
        <v>33</v>
      </c>
      <c r="Q47" t="s">
        <v>33</v>
      </c>
      <c r="R47">
        <v>-116</v>
      </c>
      <c r="S47">
        <v>148</v>
      </c>
      <c r="T47">
        <v>148</v>
      </c>
      <c r="U47" t="s">
        <v>33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 t="s">
        <v>33</v>
      </c>
      <c r="AC47" t="s">
        <v>33</v>
      </c>
    </row>
    <row r="48" spans="1:29" x14ac:dyDescent="0.2">
      <c r="A48" t="s">
        <v>29</v>
      </c>
      <c r="B48" t="s">
        <v>46</v>
      </c>
      <c r="C48" t="s">
        <v>47</v>
      </c>
      <c r="D48" t="s">
        <v>50</v>
      </c>
      <c r="E48">
        <v>2</v>
      </c>
      <c r="F48">
        <v>180</v>
      </c>
      <c r="G48">
        <v>60</v>
      </c>
      <c r="H48">
        <v>60</v>
      </c>
      <c r="I48" t="s">
        <v>33</v>
      </c>
      <c r="J48">
        <v>60</v>
      </c>
      <c r="K48">
        <v>-180</v>
      </c>
      <c r="L48" t="s">
        <v>33</v>
      </c>
      <c r="M48" t="s">
        <v>33</v>
      </c>
      <c r="N48" t="s">
        <v>33</v>
      </c>
      <c r="O48" t="s">
        <v>33</v>
      </c>
      <c r="P48" t="s">
        <v>33</v>
      </c>
      <c r="Q48" t="s">
        <v>33</v>
      </c>
      <c r="R48">
        <v>-116</v>
      </c>
      <c r="S48">
        <v>148</v>
      </c>
      <c r="T48">
        <v>148</v>
      </c>
      <c r="U48" t="s">
        <v>33</v>
      </c>
      <c r="V48" t="s">
        <v>33</v>
      </c>
      <c r="W48" t="s">
        <v>33</v>
      </c>
      <c r="X48" t="s">
        <v>33</v>
      </c>
      <c r="Y48" t="s">
        <v>33</v>
      </c>
      <c r="Z48" t="s">
        <v>33</v>
      </c>
      <c r="AA48" t="s">
        <v>33</v>
      </c>
      <c r="AB48" t="s">
        <v>33</v>
      </c>
      <c r="AC48" t="s">
        <v>33</v>
      </c>
    </row>
    <row r="49" spans="1:29" x14ac:dyDescent="0.2">
      <c r="A49" t="s">
        <v>29</v>
      </c>
      <c r="B49" t="s">
        <v>48</v>
      </c>
      <c r="C49" t="s">
        <v>49</v>
      </c>
      <c r="D49" t="s">
        <v>50</v>
      </c>
      <c r="E49">
        <v>2</v>
      </c>
      <c r="F49">
        <v>180</v>
      </c>
      <c r="G49">
        <v>60</v>
      </c>
      <c r="H49">
        <v>60</v>
      </c>
      <c r="I49" t="s">
        <v>33</v>
      </c>
      <c r="J49">
        <v>60</v>
      </c>
      <c r="K49">
        <v>-180</v>
      </c>
      <c r="L49" t="s">
        <v>33</v>
      </c>
      <c r="M49" t="s">
        <v>33</v>
      </c>
      <c r="N49" t="s">
        <v>33</v>
      </c>
      <c r="O49" t="s">
        <v>33</v>
      </c>
      <c r="P49" t="s">
        <v>33</v>
      </c>
      <c r="Q49" t="s">
        <v>33</v>
      </c>
      <c r="R49" t="s">
        <v>33</v>
      </c>
      <c r="S49">
        <v>148</v>
      </c>
      <c r="T49">
        <v>148</v>
      </c>
      <c r="U49" t="s">
        <v>33</v>
      </c>
      <c r="V49" t="s">
        <v>33</v>
      </c>
      <c r="W49" t="s">
        <v>33</v>
      </c>
      <c r="X49" t="s">
        <v>33</v>
      </c>
      <c r="Y49" t="s">
        <v>33</v>
      </c>
      <c r="Z49" t="s">
        <v>33</v>
      </c>
      <c r="AA49" t="s">
        <v>33</v>
      </c>
      <c r="AB49" t="s">
        <v>33</v>
      </c>
      <c r="AC49" t="s">
        <v>33</v>
      </c>
    </row>
    <row r="50" spans="1:29" x14ac:dyDescent="0.2">
      <c r="A50" t="s">
        <v>29</v>
      </c>
      <c r="B50" t="s">
        <v>51</v>
      </c>
      <c r="C50" t="s">
        <v>52</v>
      </c>
      <c r="D50" t="s">
        <v>32</v>
      </c>
      <c r="E50">
        <v>1</v>
      </c>
      <c r="F50">
        <v>90</v>
      </c>
      <c r="G50">
        <v>0</v>
      </c>
      <c r="H50">
        <v>0</v>
      </c>
      <c r="I50" t="s">
        <v>33</v>
      </c>
      <c r="J50">
        <v>30</v>
      </c>
      <c r="K50">
        <v>-90</v>
      </c>
      <c r="L50" t="s">
        <v>33</v>
      </c>
      <c r="M50" t="s">
        <v>33</v>
      </c>
      <c r="N50">
        <v>-58</v>
      </c>
      <c r="O50">
        <v>118</v>
      </c>
      <c r="R50">
        <v>-58</v>
      </c>
      <c r="S50">
        <v>102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A9548-313C-436C-B7EF-58F3BC6D70ED}">
  <sheetPr>
    <pageSetUpPr fitToPage="1"/>
  </sheetPr>
  <dimension ref="A1:AU167"/>
  <sheetViews>
    <sheetView showGridLines="0" zoomScale="70" zoomScaleNormal="70" workbookViewId="0">
      <selection activeCell="T8" sqref="T8"/>
    </sheetView>
  </sheetViews>
  <sheetFormatPr baseColWidth="10" defaultColWidth="9.1640625" defaultRowHeight="13" x14ac:dyDescent="0.15"/>
  <cols>
    <col min="1" max="1" width="14.5" style="10" customWidth="1"/>
    <col min="2" max="2" width="7.5" style="10" customWidth="1"/>
    <col min="3" max="3" width="4.5" style="10" customWidth="1"/>
    <col min="4" max="5" width="4.5" style="11" customWidth="1"/>
    <col min="6" max="6" width="4.1640625" style="11" bestFit="1" customWidth="1"/>
    <col min="7" max="7" width="14.5" style="11" customWidth="1"/>
    <col min="8" max="8" width="7.5" style="10" customWidth="1"/>
    <col min="9" max="11" width="4.5" style="10" customWidth="1"/>
    <col min="12" max="12" width="5.5" style="11" customWidth="1"/>
    <col min="13" max="13" width="14.5" style="11" customWidth="1"/>
    <col min="14" max="14" width="7.5" style="10" customWidth="1"/>
    <col min="15" max="17" width="4.5" style="10" customWidth="1"/>
    <col min="18" max="18" width="4.1640625" style="10" customWidth="1"/>
    <col min="19" max="19" width="14.5" style="10" customWidth="1"/>
    <col min="20" max="20" width="7.5" style="10" customWidth="1"/>
    <col min="21" max="21" width="4.5" style="10" customWidth="1"/>
    <col min="22" max="23" width="4.5" style="11" customWidth="1"/>
    <col min="24" max="24" width="4" style="10" customWidth="1"/>
    <col min="25" max="25" width="14.5" style="10" customWidth="1"/>
    <col min="26" max="26" width="7.5" style="10" customWidth="1"/>
    <col min="27" max="27" width="4.5" style="10" customWidth="1"/>
    <col min="28" max="28" width="4.5" style="11" customWidth="1"/>
    <col min="29" max="30" width="4.5" style="10" customWidth="1"/>
    <col min="31" max="31" width="14.5" style="11" customWidth="1"/>
    <col min="32" max="32" width="7.5" style="11" customWidth="1"/>
    <col min="33" max="35" width="4.5" style="10" customWidth="1"/>
    <col min="36" max="36" width="4.1640625" style="10" customWidth="1"/>
    <col min="37" max="37" width="14.5" style="11" customWidth="1"/>
    <col min="38" max="38" width="7.5" style="11" customWidth="1"/>
    <col min="39" max="41" width="4.5" style="10" customWidth="1"/>
    <col min="42" max="42" width="4" style="10" customWidth="1"/>
    <col min="43" max="43" width="14.5" style="11" customWidth="1"/>
    <col min="44" max="44" width="7.5" style="11" customWidth="1"/>
    <col min="45" max="48" width="4.5" style="10" customWidth="1"/>
    <col min="49" max="49" width="7" style="10" bestFit="1" customWidth="1"/>
    <col min="50" max="51" width="3.5" style="10" customWidth="1"/>
    <col min="52" max="52" width="4.5" style="10" customWidth="1"/>
    <col min="53" max="16384" width="9.1640625" style="10"/>
  </cols>
  <sheetData>
    <row r="1" spans="1:47" ht="42" customHeight="1" thickTop="1" thickBot="1" x14ac:dyDescent="0.4">
      <c r="A1" s="136" t="s">
        <v>176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8"/>
      <c r="S1" s="139" t="s">
        <v>177</v>
      </c>
      <c r="T1" s="140"/>
      <c r="U1" s="140"/>
      <c r="V1" s="140"/>
      <c r="W1" s="140"/>
      <c r="X1" s="140"/>
      <c r="Y1" s="140"/>
      <c r="Z1" s="140"/>
      <c r="AA1" s="140"/>
      <c r="AB1" s="140"/>
      <c r="AC1" s="141"/>
      <c r="AE1" s="139" t="s">
        <v>178</v>
      </c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3"/>
    </row>
    <row r="2" spans="1:47" s="24" customFormat="1" ht="34.5" customHeight="1" thickTop="1" x14ac:dyDescent="0.2">
      <c r="A2" s="148" t="s">
        <v>179</v>
      </c>
      <c r="B2" s="148"/>
      <c r="C2" s="148"/>
      <c r="D2" s="148"/>
      <c r="E2" s="148"/>
      <c r="F2" s="25"/>
      <c r="G2" s="151" t="s">
        <v>180</v>
      </c>
      <c r="H2" s="151"/>
      <c r="I2" s="151"/>
      <c r="J2" s="151"/>
      <c r="K2" s="151"/>
      <c r="L2" s="25"/>
      <c r="M2" s="151" t="s">
        <v>181</v>
      </c>
      <c r="N2" s="151"/>
      <c r="O2" s="151"/>
      <c r="P2" s="151"/>
      <c r="Q2" s="151"/>
      <c r="R2" s="10"/>
      <c r="S2" s="154" t="s">
        <v>182</v>
      </c>
      <c r="T2" s="154"/>
      <c r="U2" s="154"/>
      <c r="V2" s="154"/>
      <c r="W2" s="154"/>
      <c r="Y2" s="155" t="s">
        <v>183</v>
      </c>
      <c r="Z2" s="155"/>
      <c r="AA2" s="155"/>
      <c r="AB2" s="155"/>
      <c r="AC2" s="155"/>
      <c r="AD2" s="23"/>
      <c r="AE2" s="155" t="s">
        <v>184</v>
      </c>
      <c r="AF2" s="155"/>
      <c r="AG2" s="155"/>
      <c r="AH2" s="155"/>
      <c r="AI2" s="155"/>
      <c r="AK2" s="155" t="s">
        <v>185</v>
      </c>
      <c r="AL2" s="155"/>
      <c r="AM2" s="155"/>
      <c r="AN2" s="155"/>
      <c r="AO2" s="155"/>
      <c r="AQ2" s="155" t="s">
        <v>186</v>
      </c>
      <c r="AR2" s="155"/>
      <c r="AS2" s="155"/>
      <c r="AT2" s="155"/>
      <c r="AU2" s="155"/>
    </row>
    <row r="3" spans="1:47" ht="59" x14ac:dyDescent="0.15">
      <c r="A3" s="21" t="s">
        <v>187</v>
      </c>
      <c r="B3" s="28" t="s">
        <v>188</v>
      </c>
      <c r="C3" s="29" t="s">
        <v>189</v>
      </c>
      <c r="D3" s="29" t="s">
        <v>50</v>
      </c>
      <c r="E3" s="28" t="s">
        <v>190</v>
      </c>
      <c r="F3" s="18"/>
      <c r="G3" s="21" t="s">
        <v>187</v>
      </c>
      <c r="H3" s="28" t="s">
        <v>188</v>
      </c>
      <c r="I3" s="29" t="s">
        <v>189</v>
      </c>
      <c r="J3" s="29" t="s">
        <v>50</v>
      </c>
      <c r="K3" s="28" t="s">
        <v>190</v>
      </c>
      <c r="L3" s="18"/>
      <c r="M3" s="21" t="s">
        <v>187</v>
      </c>
      <c r="N3" s="28" t="s">
        <v>188</v>
      </c>
      <c r="O3" s="29" t="s">
        <v>189</v>
      </c>
      <c r="P3" s="29" t="s">
        <v>50</v>
      </c>
      <c r="Q3" s="28" t="s">
        <v>190</v>
      </c>
      <c r="X3" s="15"/>
      <c r="Y3" s="21" t="s">
        <v>187</v>
      </c>
      <c r="Z3" s="28" t="s">
        <v>188</v>
      </c>
      <c r="AA3" s="29" t="s">
        <v>189</v>
      </c>
      <c r="AB3" s="29" t="s">
        <v>50</v>
      </c>
      <c r="AC3" s="28" t="s">
        <v>190</v>
      </c>
      <c r="AE3" s="21" t="s">
        <v>187</v>
      </c>
      <c r="AF3" s="28" t="s">
        <v>188</v>
      </c>
      <c r="AG3" s="29" t="s">
        <v>189</v>
      </c>
      <c r="AH3" s="29" t="s">
        <v>50</v>
      </c>
      <c r="AI3" s="28" t="s">
        <v>190</v>
      </c>
      <c r="AJ3" s="15"/>
      <c r="AK3" s="21" t="s">
        <v>187</v>
      </c>
      <c r="AL3" s="28" t="s">
        <v>188</v>
      </c>
      <c r="AM3" s="29" t="s">
        <v>189</v>
      </c>
      <c r="AN3" s="29" t="s">
        <v>50</v>
      </c>
      <c r="AO3" s="28" t="s">
        <v>190</v>
      </c>
      <c r="AP3" s="15"/>
      <c r="AQ3" s="21" t="s">
        <v>187</v>
      </c>
      <c r="AR3" s="28" t="s">
        <v>188</v>
      </c>
      <c r="AS3" s="29" t="s">
        <v>189</v>
      </c>
      <c r="AT3" s="29" t="s">
        <v>50</v>
      </c>
      <c r="AU3" s="28" t="s">
        <v>190</v>
      </c>
    </row>
    <row r="4" spans="1:47" ht="15" x14ac:dyDescent="0.2">
      <c r="A4" s="14" t="s">
        <v>191</v>
      </c>
      <c r="B4" s="21" t="s">
        <v>148</v>
      </c>
      <c r="C4" s="13"/>
      <c r="D4" s="13"/>
      <c r="E4" s="19" t="s">
        <v>192</v>
      </c>
      <c r="F4" s="15"/>
      <c r="G4" s="14" t="s">
        <v>193</v>
      </c>
      <c r="H4" s="21">
        <v>1000</v>
      </c>
      <c r="I4" s="21"/>
      <c r="J4" s="20" t="s">
        <v>18</v>
      </c>
      <c r="K4" s="21"/>
      <c r="L4" s="15"/>
      <c r="M4" s="14" t="s">
        <v>194</v>
      </c>
      <c r="N4" t="s">
        <v>195</v>
      </c>
      <c r="O4" s="13"/>
      <c r="P4" s="13"/>
      <c r="Q4" s="19" t="s">
        <v>192</v>
      </c>
      <c r="S4" s="14" t="s">
        <v>196</v>
      </c>
      <c r="T4" s="21" t="s">
        <v>197</v>
      </c>
      <c r="U4" s="17" t="s">
        <v>6</v>
      </c>
      <c r="V4" s="20" t="s">
        <v>18</v>
      </c>
      <c r="W4" s="19" t="s">
        <v>192</v>
      </c>
      <c r="X4" s="15"/>
      <c r="Y4" s="14" t="s">
        <v>198</v>
      </c>
      <c r="Z4" s="13" t="s">
        <v>199</v>
      </c>
      <c r="AA4" s="17" t="s">
        <v>6</v>
      </c>
      <c r="AB4" s="13"/>
      <c r="AC4" s="19" t="s">
        <v>192</v>
      </c>
      <c r="AE4" s="14" t="s">
        <v>200</v>
      </c>
      <c r="AF4" s="21" t="s">
        <v>201</v>
      </c>
      <c r="AG4" s="17" t="s">
        <v>6</v>
      </c>
      <c r="AH4" s="20" t="s">
        <v>18</v>
      </c>
      <c r="AI4" s="13"/>
      <c r="AJ4" s="15"/>
      <c r="AK4" s="14" t="s">
        <v>202</v>
      </c>
      <c r="AL4" s="21" t="s">
        <v>203</v>
      </c>
      <c r="AM4" s="17" t="s">
        <v>6</v>
      </c>
      <c r="AN4" s="21"/>
      <c r="AO4" s="21"/>
      <c r="AP4" s="15"/>
      <c r="AQ4" s="14" t="s">
        <v>204</v>
      </c>
      <c r="AR4" s="21" t="s">
        <v>205</v>
      </c>
      <c r="AS4" s="17" t="s">
        <v>6</v>
      </c>
      <c r="AT4" s="20" t="s">
        <v>18</v>
      </c>
      <c r="AU4" s="13"/>
    </row>
    <row r="5" spans="1:47" ht="14" x14ac:dyDescent="0.15">
      <c r="A5" s="14" t="s">
        <v>191</v>
      </c>
      <c r="B5" s="21" t="s">
        <v>206</v>
      </c>
      <c r="C5" s="13"/>
      <c r="D5" s="13"/>
      <c r="E5" s="19" t="s">
        <v>192</v>
      </c>
      <c r="F5" s="15"/>
      <c r="G5" s="14" t="s">
        <v>193</v>
      </c>
      <c r="H5" s="21">
        <v>1230</v>
      </c>
      <c r="I5" s="21"/>
      <c r="J5" s="20" t="s">
        <v>18</v>
      </c>
      <c r="K5" s="21"/>
      <c r="L5" s="15"/>
      <c r="M5" s="14" t="s">
        <v>194</v>
      </c>
      <c r="N5" s="13" t="s">
        <v>207</v>
      </c>
      <c r="O5" s="13"/>
      <c r="P5" s="13"/>
      <c r="Q5" s="19" t="s">
        <v>192</v>
      </c>
      <c r="S5" s="14" t="s">
        <v>196</v>
      </c>
      <c r="T5" s="21" t="s">
        <v>208</v>
      </c>
      <c r="U5" s="17" t="s">
        <v>6</v>
      </c>
      <c r="V5" s="20" t="s">
        <v>18</v>
      </c>
      <c r="W5" s="19" t="s">
        <v>192</v>
      </c>
      <c r="X5" s="15"/>
      <c r="Y5" s="14" t="s">
        <v>198</v>
      </c>
      <c r="Z5" s="13" t="s">
        <v>209</v>
      </c>
      <c r="AA5" s="17" t="s">
        <v>6</v>
      </c>
      <c r="AB5" s="13"/>
      <c r="AC5" s="19" t="s">
        <v>192</v>
      </c>
      <c r="AE5" s="14" t="s">
        <v>200</v>
      </c>
      <c r="AF5" s="21" t="s">
        <v>210</v>
      </c>
      <c r="AG5" s="17" t="s">
        <v>6</v>
      </c>
      <c r="AH5" s="20" t="s">
        <v>18</v>
      </c>
      <c r="AI5" s="13"/>
      <c r="AJ5" s="15"/>
      <c r="AK5" s="14" t="s">
        <v>202</v>
      </c>
      <c r="AL5" s="21" t="s">
        <v>211</v>
      </c>
      <c r="AM5" s="17" t="s">
        <v>6</v>
      </c>
      <c r="AN5" s="21"/>
      <c r="AO5" s="21"/>
      <c r="AP5" s="15"/>
      <c r="AQ5" s="14" t="s">
        <v>204</v>
      </c>
      <c r="AR5" s="21" t="s">
        <v>212</v>
      </c>
      <c r="AS5" s="17" t="s">
        <v>6</v>
      </c>
      <c r="AT5" s="20" t="s">
        <v>18</v>
      </c>
      <c r="AU5" s="13"/>
    </row>
    <row r="6" spans="1:47" ht="14" x14ac:dyDescent="0.15">
      <c r="A6" s="14" t="s">
        <v>191</v>
      </c>
      <c r="B6" s="21" t="s">
        <v>213</v>
      </c>
      <c r="C6" s="13"/>
      <c r="D6" s="13"/>
      <c r="E6" s="19" t="s">
        <v>192</v>
      </c>
      <c r="F6" s="15"/>
      <c r="G6" s="14" t="s">
        <v>193</v>
      </c>
      <c r="H6" s="21">
        <v>1234</v>
      </c>
      <c r="I6" s="21"/>
      <c r="J6" s="20" t="s">
        <v>18</v>
      </c>
      <c r="K6" s="21"/>
      <c r="L6" s="15"/>
      <c r="M6" s="14" t="s">
        <v>194</v>
      </c>
      <c r="N6" s="13" t="s">
        <v>214</v>
      </c>
      <c r="O6" s="13"/>
      <c r="P6" s="13"/>
      <c r="Q6" s="19" t="s">
        <v>192</v>
      </c>
      <c r="S6" s="14" t="s">
        <v>196</v>
      </c>
      <c r="T6" s="21" t="s">
        <v>215</v>
      </c>
      <c r="U6" s="17" t="s">
        <v>6</v>
      </c>
      <c r="V6" s="20" t="s">
        <v>18</v>
      </c>
      <c r="W6" s="19" t="s">
        <v>192</v>
      </c>
      <c r="X6" s="15"/>
      <c r="Y6" s="14" t="s">
        <v>198</v>
      </c>
      <c r="Z6" s="13" t="s">
        <v>216</v>
      </c>
      <c r="AA6" s="17" t="s">
        <v>6</v>
      </c>
      <c r="AB6" s="13"/>
      <c r="AC6" s="19" t="s">
        <v>192</v>
      </c>
      <c r="AE6" s="14" t="s">
        <v>200</v>
      </c>
      <c r="AF6" s="21" t="s">
        <v>217</v>
      </c>
      <c r="AG6" s="17" t="s">
        <v>6</v>
      </c>
      <c r="AH6" s="20" t="s">
        <v>18</v>
      </c>
      <c r="AI6" s="13"/>
      <c r="AJ6" s="15"/>
      <c r="AK6" s="14" t="s">
        <v>202</v>
      </c>
      <c r="AL6" s="21" t="s">
        <v>218</v>
      </c>
      <c r="AM6" s="17" t="s">
        <v>6</v>
      </c>
      <c r="AN6" s="21"/>
      <c r="AO6" s="21"/>
      <c r="AP6" s="15"/>
      <c r="AQ6" s="14" t="s">
        <v>204</v>
      </c>
      <c r="AR6" s="21" t="s">
        <v>219</v>
      </c>
      <c r="AS6" s="17" t="s">
        <v>6</v>
      </c>
      <c r="AT6" s="20" t="s">
        <v>18</v>
      </c>
      <c r="AU6" s="13"/>
    </row>
    <row r="7" spans="1:47" ht="14" x14ac:dyDescent="0.15">
      <c r="A7" s="14" t="s">
        <v>191</v>
      </c>
      <c r="B7" s="21" t="s">
        <v>220</v>
      </c>
      <c r="C7" s="13"/>
      <c r="D7" s="13"/>
      <c r="E7" s="19" t="s">
        <v>192</v>
      </c>
      <c r="F7" s="15"/>
      <c r="G7" s="14" t="s">
        <v>193</v>
      </c>
      <c r="H7" s="21">
        <v>1235</v>
      </c>
      <c r="I7" s="21"/>
      <c r="J7" s="20" t="s">
        <v>18</v>
      </c>
      <c r="K7" s="21"/>
      <c r="L7" s="15"/>
      <c r="M7" s="14" t="s">
        <v>194</v>
      </c>
      <c r="N7" s="13" t="s">
        <v>221</v>
      </c>
      <c r="O7" s="13"/>
      <c r="P7" s="13"/>
      <c r="Q7" s="19" t="s">
        <v>192</v>
      </c>
      <c r="S7" s="14" t="s">
        <v>196</v>
      </c>
      <c r="T7" s="21" t="s">
        <v>222</v>
      </c>
      <c r="U7" s="17" t="s">
        <v>6</v>
      </c>
      <c r="V7" s="20" t="s">
        <v>18</v>
      </c>
      <c r="W7" s="19" t="s">
        <v>192</v>
      </c>
      <c r="X7" s="15"/>
      <c r="Y7" s="14" t="s">
        <v>198</v>
      </c>
      <c r="Z7" s="13" t="s">
        <v>223</v>
      </c>
      <c r="AA7" s="17" t="s">
        <v>6</v>
      </c>
      <c r="AB7" s="13"/>
      <c r="AC7" s="19" t="s">
        <v>192</v>
      </c>
      <c r="AE7" s="14" t="s">
        <v>200</v>
      </c>
      <c r="AF7" s="21" t="s">
        <v>224</v>
      </c>
      <c r="AG7" s="17" t="s">
        <v>6</v>
      </c>
      <c r="AH7" s="20" t="s">
        <v>18</v>
      </c>
      <c r="AI7" s="19" t="s">
        <v>192</v>
      </c>
      <c r="AJ7" s="15"/>
      <c r="AK7" s="14" t="s">
        <v>202</v>
      </c>
      <c r="AL7" s="21" t="s">
        <v>225</v>
      </c>
      <c r="AM7" s="17" t="s">
        <v>6</v>
      </c>
      <c r="AN7" s="21"/>
      <c r="AO7" s="19" t="s">
        <v>192</v>
      </c>
      <c r="AP7" s="15"/>
      <c r="AQ7" s="14" t="s">
        <v>204</v>
      </c>
      <c r="AR7" s="21" t="s">
        <v>226</v>
      </c>
      <c r="AS7" s="17" t="s">
        <v>6</v>
      </c>
      <c r="AT7" s="20" t="s">
        <v>18</v>
      </c>
      <c r="AU7" s="19" t="s">
        <v>192</v>
      </c>
    </row>
    <row r="8" spans="1:47" ht="14" x14ac:dyDescent="0.15">
      <c r="A8" s="14" t="s">
        <v>191</v>
      </c>
      <c r="B8" s="21" t="s">
        <v>227</v>
      </c>
      <c r="C8" s="13"/>
      <c r="D8" s="13"/>
      <c r="E8" s="19" t="s">
        <v>192</v>
      </c>
      <c r="F8" s="15"/>
      <c r="G8" s="14" t="s">
        <v>193</v>
      </c>
      <c r="H8" s="21">
        <v>1236</v>
      </c>
      <c r="I8" s="21"/>
      <c r="J8" s="20" t="s">
        <v>18</v>
      </c>
      <c r="K8" s="19" t="s">
        <v>192</v>
      </c>
      <c r="L8" s="15"/>
      <c r="M8" s="14" t="s">
        <v>194</v>
      </c>
      <c r="N8" s="13" t="s">
        <v>228</v>
      </c>
      <c r="O8" s="13"/>
      <c r="P8" s="13"/>
      <c r="Q8" s="19" t="s">
        <v>192</v>
      </c>
      <c r="S8" s="14" t="s">
        <v>196</v>
      </c>
      <c r="T8" s="21" t="s">
        <v>229</v>
      </c>
      <c r="U8" s="17" t="s">
        <v>6</v>
      </c>
      <c r="V8" s="20" t="s">
        <v>18</v>
      </c>
      <c r="W8" s="19" t="s">
        <v>192</v>
      </c>
      <c r="X8" s="15"/>
      <c r="Y8" s="14" t="s">
        <v>198</v>
      </c>
      <c r="Z8" s="13" t="s">
        <v>230</v>
      </c>
      <c r="AA8" s="17" t="s">
        <v>6</v>
      </c>
      <c r="AB8" s="13"/>
      <c r="AC8" s="19" t="s">
        <v>192</v>
      </c>
      <c r="AE8" s="14" t="s">
        <v>200</v>
      </c>
      <c r="AF8" s="21" t="s">
        <v>231</v>
      </c>
      <c r="AG8" s="17" t="s">
        <v>6</v>
      </c>
      <c r="AH8" s="20" t="s">
        <v>18</v>
      </c>
      <c r="AI8" s="19" t="s">
        <v>192</v>
      </c>
      <c r="AJ8" s="15"/>
      <c r="AK8" s="14" t="s">
        <v>202</v>
      </c>
      <c r="AL8" s="21" t="s">
        <v>232</v>
      </c>
      <c r="AM8" s="17" t="s">
        <v>6</v>
      </c>
      <c r="AN8" s="21"/>
      <c r="AO8" s="19" t="s">
        <v>192</v>
      </c>
      <c r="AP8" s="15"/>
      <c r="AQ8" s="14" t="s">
        <v>204</v>
      </c>
      <c r="AR8" s="21" t="s">
        <v>233</v>
      </c>
      <c r="AS8" s="17" t="s">
        <v>6</v>
      </c>
      <c r="AT8" s="20" t="s">
        <v>18</v>
      </c>
      <c r="AU8" s="19" t="s">
        <v>192</v>
      </c>
    </row>
    <row r="9" spans="1:47" ht="14" x14ac:dyDescent="0.15">
      <c r="A9" s="14" t="s">
        <v>191</v>
      </c>
      <c r="B9" s="21" t="s">
        <v>234</v>
      </c>
      <c r="C9" s="13"/>
      <c r="D9" s="13"/>
      <c r="E9" s="19" t="s">
        <v>192</v>
      </c>
      <c r="F9" s="15"/>
      <c r="G9" s="14" t="s">
        <v>193</v>
      </c>
      <c r="H9" s="21">
        <v>1237</v>
      </c>
      <c r="I9" s="21"/>
      <c r="J9" s="20" t="s">
        <v>18</v>
      </c>
      <c r="K9" s="19" t="s">
        <v>192</v>
      </c>
      <c r="L9" s="15"/>
      <c r="M9" s="14" t="s">
        <v>194</v>
      </c>
      <c r="N9" s="13" t="s">
        <v>235</v>
      </c>
      <c r="O9" s="13"/>
      <c r="P9" s="13"/>
      <c r="Q9" s="19" t="s">
        <v>192</v>
      </c>
      <c r="S9" s="14" t="s">
        <v>196</v>
      </c>
      <c r="T9" s="21" t="s">
        <v>236</v>
      </c>
      <c r="U9" s="17" t="s">
        <v>6</v>
      </c>
      <c r="V9" s="20" t="s">
        <v>18</v>
      </c>
      <c r="W9" s="19" t="s">
        <v>192</v>
      </c>
      <c r="X9" s="15"/>
      <c r="Y9" s="14" t="s">
        <v>198</v>
      </c>
      <c r="Z9" s="13" t="s">
        <v>237</v>
      </c>
      <c r="AA9" s="17" t="s">
        <v>6</v>
      </c>
      <c r="AB9" s="13"/>
      <c r="AC9" s="19" t="s">
        <v>192</v>
      </c>
      <c r="AE9" s="14" t="s">
        <v>200</v>
      </c>
      <c r="AF9" s="21" t="s">
        <v>238</v>
      </c>
      <c r="AG9" s="17" t="s">
        <v>6</v>
      </c>
      <c r="AH9" s="20" t="s">
        <v>18</v>
      </c>
      <c r="AI9" s="19" t="s">
        <v>192</v>
      </c>
      <c r="AJ9" s="15"/>
      <c r="AK9" s="14" t="s">
        <v>202</v>
      </c>
      <c r="AL9" s="21" t="s">
        <v>239</v>
      </c>
      <c r="AM9" s="17" t="s">
        <v>6</v>
      </c>
      <c r="AN9" s="21"/>
      <c r="AO9" s="19" t="s">
        <v>192</v>
      </c>
      <c r="AP9" s="15"/>
      <c r="AQ9" s="14" t="s">
        <v>204</v>
      </c>
      <c r="AR9" s="21" t="s">
        <v>240</v>
      </c>
      <c r="AS9" s="17" t="s">
        <v>6</v>
      </c>
      <c r="AT9" s="20" t="s">
        <v>18</v>
      </c>
      <c r="AU9" s="19" t="s">
        <v>192</v>
      </c>
    </row>
    <row r="10" spans="1:47" ht="14" x14ac:dyDescent="0.15">
      <c r="A10" s="14" t="s">
        <v>191</v>
      </c>
      <c r="B10" s="21" t="s">
        <v>241</v>
      </c>
      <c r="C10" s="13"/>
      <c r="D10" s="13"/>
      <c r="E10" s="19" t="s">
        <v>192</v>
      </c>
      <c r="F10" s="15"/>
      <c r="G10" s="14" t="s">
        <v>193</v>
      </c>
      <c r="H10" s="21">
        <v>1238</v>
      </c>
      <c r="I10" s="21"/>
      <c r="J10" s="20" t="s">
        <v>18</v>
      </c>
      <c r="K10" s="19" t="s">
        <v>192</v>
      </c>
      <c r="L10" s="15"/>
      <c r="M10" s="14" t="s">
        <v>194</v>
      </c>
      <c r="N10" s="13" t="s">
        <v>242</v>
      </c>
      <c r="O10" s="13"/>
      <c r="P10" s="13"/>
      <c r="Q10" s="19" t="s">
        <v>192</v>
      </c>
      <c r="S10" s="14" t="s">
        <v>196</v>
      </c>
      <c r="T10" s="21" t="s">
        <v>243</v>
      </c>
      <c r="U10" s="17" t="s">
        <v>6</v>
      </c>
      <c r="V10" s="20" t="s">
        <v>18</v>
      </c>
      <c r="W10" s="19" t="s">
        <v>192</v>
      </c>
      <c r="X10" s="15"/>
      <c r="Y10" s="14" t="s">
        <v>198</v>
      </c>
      <c r="Z10" s="13" t="s">
        <v>244</v>
      </c>
      <c r="AA10" s="17" t="s">
        <v>6</v>
      </c>
      <c r="AB10" s="13"/>
      <c r="AC10" s="19" t="s">
        <v>192</v>
      </c>
      <c r="AE10" s="14" t="s">
        <v>200</v>
      </c>
      <c r="AF10" s="21" t="s">
        <v>245</v>
      </c>
      <c r="AG10" s="17" t="s">
        <v>6</v>
      </c>
      <c r="AH10" s="20" t="s">
        <v>18</v>
      </c>
      <c r="AI10" s="21"/>
      <c r="AJ10" s="15"/>
      <c r="AK10" s="14" t="s">
        <v>202</v>
      </c>
      <c r="AL10" s="21" t="s">
        <v>246</v>
      </c>
      <c r="AM10" s="17" t="s">
        <v>6</v>
      </c>
      <c r="AN10" s="21"/>
      <c r="AO10" s="21"/>
      <c r="AP10" s="15"/>
      <c r="AQ10" s="14" t="s">
        <v>204</v>
      </c>
      <c r="AR10" s="21" t="s">
        <v>247</v>
      </c>
      <c r="AS10" s="17" t="s">
        <v>6</v>
      </c>
      <c r="AT10" s="20" t="s">
        <v>18</v>
      </c>
      <c r="AU10" s="21"/>
    </row>
    <row r="11" spans="1:47" ht="14" x14ac:dyDescent="0.15">
      <c r="A11" s="14" t="s">
        <v>191</v>
      </c>
      <c r="B11" s="21" t="s">
        <v>16</v>
      </c>
      <c r="C11" s="13"/>
      <c r="D11" s="13"/>
      <c r="E11" s="13"/>
      <c r="F11" s="15"/>
      <c r="G11" s="14" t="s">
        <v>193</v>
      </c>
      <c r="H11" s="21">
        <v>1240</v>
      </c>
      <c r="I11" s="21"/>
      <c r="J11" s="20" t="s">
        <v>18</v>
      </c>
      <c r="K11" s="21"/>
      <c r="L11" s="15"/>
      <c r="M11" s="14" t="s">
        <v>194</v>
      </c>
      <c r="N11" s="13" t="s">
        <v>248</v>
      </c>
      <c r="O11" s="13"/>
      <c r="P11" s="13"/>
      <c r="Q11" s="19" t="s">
        <v>192</v>
      </c>
      <c r="S11" s="14" t="s">
        <v>196</v>
      </c>
      <c r="T11" s="21" t="s">
        <v>249</v>
      </c>
      <c r="U11" s="17" t="s">
        <v>6</v>
      </c>
      <c r="V11" s="20" t="s">
        <v>18</v>
      </c>
      <c r="W11" s="13"/>
      <c r="X11" s="15"/>
      <c r="Y11" s="14" t="s">
        <v>198</v>
      </c>
      <c r="Z11" s="13" t="s">
        <v>250</v>
      </c>
      <c r="AA11" s="17" t="s">
        <v>6</v>
      </c>
      <c r="AB11" s="13"/>
      <c r="AC11" s="19" t="s">
        <v>192</v>
      </c>
      <c r="AE11" s="14" t="s">
        <v>200</v>
      </c>
      <c r="AF11" s="21" t="s">
        <v>251</v>
      </c>
      <c r="AG11" s="17" t="s">
        <v>6</v>
      </c>
      <c r="AH11" s="20" t="s">
        <v>18</v>
      </c>
      <c r="AI11" s="19" t="s">
        <v>192</v>
      </c>
      <c r="AJ11" s="15"/>
      <c r="AK11" s="14" t="s">
        <v>202</v>
      </c>
      <c r="AL11" s="21" t="s">
        <v>252</v>
      </c>
      <c r="AM11" s="17" t="s">
        <v>6</v>
      </c>
      <c r="AN11" s="21"/>
      <c r="AO11" s="19" t="s">
        <v>192</v>
      </c>
      <c r="AP11" s="15"/>
      <c r="AQ11" s="14" t="s">
        <v>204</v>
      </c>
      <c r="AR11" s="21" t="s">
        <v>253</v>
      </c>
      <c r="AS11" s="17" t="s">
        <v>6</v>
      </c>
      <c r="AT11" s="20" t="s">
        <v>18</v>
      </c>
      <c r="AU11" s="19" t="s">
        <v>192</v>
      </c>
    </row>
    <row r="12" spans="1:47" ht="14" x14ac:dyDescent="0.15">
      <c r="A12" s="14" t="s">
        <v>191</v>
      </c>
      <c r="B12" s="21" t="s">
        <v>17</v>
      </c>
      <c r="C12" s="13"/>
      <c r="D12" s="13"/>
      <c r="E12" s="13"/>
      <c r="F12" s="15"/>
      <c r="G12" s="14" t="s">
        <v>193</v>
      </c>
      <c r="H12" s="21">
        <v>1245</v>
      </c>
      <c r="I12" s="21"/>
      <c r="J12" s="20" t="s">
        <v>18</v>
      </c>
      <c r="K12" s="21"/>
      <c r="L12" s="15"/>
      <c r="M12" s="14" t="s">
        <v>194</v>
      </c>
      <c r="N12" s="13" t="s">
        <v>254</v>
      </c>
      <c r="O12" s="13"/>
      <c r="P12" s="13"/>
      <c r="Q12" s="19" t="s">
        <v>192</v>
      </c>
      <c r="S12" s="14" t="s">
        <v>196</v>
      </c>
      <c r="T12" s="21" t="s">
        <v>255</v>
      </c>
      <c r="U12" s="17" t="s">
        <v>6</v>
      </c>
      <c r="V12" s="20" t="s">
        <v>18</v>
      </c>
      <c r="W12" s="13"/>
      <c r="X12" s="15"/>
      <c r="Y12" s="14" t="s">
        <v>198</v>
      </c>
      <c r="Z12" s="13" t="s">
        <v>256</v>
      </c>
      <c r="AA12" s="17" t="s">
        <v>6</v>
      </c>
      <c r="AB12" s="13"/>
      <c r="AC12" s="19" t="s">
        <v>192</v>
      </c>
      <c r="AE12" s="14" t="s">
        <v>200</v>
      </c>
      <c r="AF12" s="21" t="s">
        <v>257</v>
      </c>
      <c r="AG12" s="17" t="s">
        <v>6</v>
      </c>
      <c r="AH12" s="20" t="s">
        <v>18</v>
      </c>
      <c r="AI12" s="19" t="s">
        <v>192</v>
      </c>
      <c r="AJ12" s="15"/>
      <c r="AK12" s="14" t="s">
        <v>202</v>
      </c>
      <c r="AL12" s="21" t="s">
        <v>258</v>
      </c>
      <c r="AM12" s="17" t="s">
        <v>6</v>
      </c>
      <c r="AN12" s="21"/>
      <c r="AO12" s="19" t="s">
        <v>192</v>
      </c>
      <c r="AP12" s="15"/>
      <c r="AQ12" s="14" t="s">
        <v>204</v>
      </c>
      <c r="AR12" s="21" t="s">
        <v>259</v>
      </c>
      <c r="AS12" s="17" t="s">
        <v>6</v>
      </c>
      <c r="AT12" s="20" t="s">
        <v>18</v>
      </c>
      <c r="AU12" s="19" t="s">
        <v>192</v>
      </c>
    </row>
    <row r="13" spans="1:47" ht="14" x14ac:dyDescent="0.15">
      <c r="A13" s="14" t="s">
        <v>191</v>
      </c>
      <c r="B13" s="21" t="s">
        <v>260</v>
      </c>
      <c r="C13" s="13"/>
      <c r="D13" s="13"/>
      <c r="E13" s="13"/>
      <c r="F13" s="15"/>
      <c r="G13" s="14" t="s">
        <v>193</v>
      </c>
      <c r="H13" s="21">
        <v>1246</v>
      </c>
      <c r="I13" s="21"/>
      <c r="J13" s="20" t="s">
        <v>18</v>
      </c>
      <c r="K13" s="19" t="s">
        <v>192</v>
      </c>
      <c r="L13" s="15"/>
      <c r="M13" s="14" t="s">
        <v>194</v>
      </c>
      <c r="N13" s="13" t="s">
        <v>261</v>
      </c>
      <c r="O13" s="13"/>
      <c r="P13" s="13"/>
      <c r="Q13" s="19" t="s">
        <v>192</v>
      </c>
      <c r="S13" s="14" t="s">
        <v>196</v>
      </c>
      <c r="T13" s="21" t="s">
        <v>262</v>
      </c>
      <c r="U13" s="17" t="s">
        <v>6</v>
      </c>
      <c r="V13" s="20" t="s">
        <v>18</v>
      </c>
      <c r="W13" s="13"/>
      <c r="X13" s="15"/>
      <c r="Y13" s="14" t="s">
        <v>198</v>
      </c>
      <c r="Z13" s="13" t="s">
        <v>263</v>
      </c>
      <c r="AA13" s="17" t="s">
        <v>6</v>
      </c>
      <c r="AB13" s="13"/>
      <c r="AC13" s="19" t="s">
        <v>192</v>
      </c>
      <c r="AE13" s="14" t="s">
        <v>200</v>
      </c>
      <c r="AF13" s="21" t="s">
        <v>264</v>
      </c>
      <c r="AG13" s="17" t="s">
        <v>6</v>
      </c>
      <c r="AH13" s="20" t="s">
        <v>18</v>
      </c>
      <c r="AI13" s="21"/>
      <c r="AJ13" s="15"/>
      <c r="AK13" s="14" t="s">
        <v>202</v>
      </c>
      <c r="AL13" s="21" t="s">
        <v>265</v>
      </c>
      <c r="AM13" s="17" t="s">
        <v>6</v>
      </c>
      <c r="AN13" s="21"/>
      <c r="AO13" s="21"/>
      <c r="AP13" s="15"/>
      <c r="AQ13" s="14" t="s">
        <v>204</v>
      </c>
      <c r="AR13" s="21" t="s">
        <v>266</v>
      </c>
      <c r="AS13" s="17" t="s">
        <v>6</v>
      </c>
      <c r="AT13" s="20" t="s">
        <v>18</v>
      </c>
      <c r="AU13" s="21"/>
    </row>
    <row r="14" spans="1:47" ht="14" x14ac:dyDescent="0.15">
      <c r="A14" s="14" t="s">
        <v>191</v>
      </c>
      <c r="B14" s="21" t="s">
        <v>10</v>
      </c>
      <c r="C14" s="13"/>
      <c r="D14" s="13"/>
      <c r="E14" s="13"/>
      <c r="F14" s="15"/>
      <c r="G14" s="14" t="s">
        <v>193</v>
      </c>
      <c r="H14" s="21">
        <v>1247</v>
      </c>
      <c r="I14" s="21"/>
      <c r="J14" s="20" t="s">
        <v>18</v>
      </c>
      <c r="K14" s="19" t="s">
        <v>192</v>
      </c>
      <c r="L14" s="15"/>
      <c r="M14" s="14" t="s">
        <v>194</v>
      </c>
      <c r="N14" s="13" t="s">
        <v>267</v>
      </c>
      <c r="O14" s="13"/>
      <c r="P14" s="13"/>
      <c r="Q14" s="19" t="s">
        <v>192</v>
      </c>
      <c r="S14" s="14" t="s">
        <v>196</v>
      </c>
      <c r="T14" s="21" t="s">
        <v>268</v>
      </c>
      <c r="U14" s="17" t="s">
        <v>6</v>
      </c>
      <c r="V14" s="20" t="s">
        <v>18</v>
      </c>
      <c r="W14" s="13"/>
      <c r="X14" s="15"/>
      <c r="Y14" s="14" t="s">
        <v>198</v>
      </c>
      <c r="Z14" s="13" t="s">
        <v>269</v>
      </c>
      <c r="AA14" s="17" t="s">
        <v>6</v>
      </c>
      <c r="AB14" s="13"/>
      <c r="AC14" s="19" t="s">
        <v>192</v>
      </c>
      <c r="AE14" s="14" t="s">
        <v>200</v>
      </c>
      <c r="AF14" s="21" t="s">
        <v>270</v>
      </c>
      <c r="AG14" s="17" t="s">
        <v>6</v>
      </c>
      <c r="AH14" s="20" t="s">
        <v>18</v>
      </c>
      <c r="AI14" s="19" t="s">
        <v>192</v>
      </c>
      <c r="AJ14" s="15"/>
      <c r="AK14" s="14" t="s">
        <v>202</v>
      </c>
      <c r="AL14" s="21" t="s">
        <v>271</v>
      </c>
      <c r="AM14" s="17" t="s">
        <v>6</v>
      </c>
      <c r="AN14" s="21"/>
      <c r="AO14" s="19" t="s">
        <v>192</v>
      </c>
      <c r="AP14" s="15"/>
      <c r="AQ14" s="14" t="s">
        <v>204</v>
      </c>
      <c r="AR14" s="21" t="s">
        <v>272</v>
      </c>
      <c r="AS14" s="17" t="s">
        <v>6</v>
      </c>
      <c r="AT14" s="20" t="s">
        <v>18</v>
      </c>
      <c r="AU14" s="19" t="s">
        <v>192</v>
      </c>
    </row>
    <row r="15" spans="1:47" ht="14" x14ac:dyDescent="0.15">
      <c r="A15" s="14" t="s">
        <v>191</v>
      </c>
      <c r="B15" s="21" t="s">
        <v>6</v>
      </c>
      <c r="C15" s="13"/>
      <c r="D15" s="13"/>
      <c r="E15" s="19" t="s">
        <v>192</v>
      </c>
      <c r="F15" s="15"/>
      <c r="G15" s="14" t="s">
        <v>193</v>
      </c>
      <c r="H15" s="21">
        <v>1248</v>
      </c>
      <c r="I15" s="21"/>
      <c r="J15" s="20" t="s">
        <v>18</v>
      </c>
      <c r="K15" s="19" t="s">
        <v>192</v>
      </c>
      <c r="L15" s="15"/>
      <c r="M15" s="14" t="s">
        <v>194</v>
      </c>
      <c r="N15" s="13" t="s">
        <v>273</v>
      </c>
      <c r="O15" s="13"/>
      <c r="P15" s="13"/>
      <c r="Q15" s="19" t="s">
        <v>192</v>
      </c>
      <c r="X15" s="15"/>
      <c r="Y15" s="14" t="s">
        <v>198</v>
      </c>
      <c r="Z15" s="13" t="s">
        <v>274</v>
      </c>
      <c r="AA15" s="17" t="s">
        <v>6</v>
      </c>
      <c r="AB15" s="13"/>
      <c r="AC15" s="19" t="s">
        <v>192</v>
      </c>
      <c r="AE15" s="14" t="s">
        <v>200</v>
      </c>
      <c r="AF15" s="21" t="s">
        <v>275</v>
      </c>
      <c r="AG15" s="17" t="s">
        <v>6</v>
      </c>
      <c r="AH15" s="20" t="s">
        <v>18</v>
      </c>
      <c r="AI15" s="21"/>
      <c r="AJ15" s="15"/>
      <c r="AK15" s="14" t="s">
        <v>202</v>
      </c>
      <c r="AL15" s="21" t="s">
        <v>276</v>
      </c>
      <c r="AM15" s="17" t="s">
        <v>6</v>
      </c>
      <c r="AN15" s="21"/>
      <c r="AO15" s="21"/>
      <c r="AP15" s="15"/>
      <c r="AQ15" s="14" t="s">
        <v>204</v>
      </c>
      <c r="AR15" s="21" t="s">
        <v>277</v>
      </c>
      <c r="AS15" s="17" t="s">
        <v>6</v>
      </c>
      <c r="AT15" s="20" t="s">
        <v>18</v>
      </c>
      <c r="AU15" s="21"/>
    </row>
    <row r="16" spans="1:47" ht="15" customHeight="1" x14ac:dyDescent="0.15">
      <c r="A16" s="149" t="s">
        <v>278</v>
      </c>
      <c r="B16" s="149"/>
      <c r="C16" s="149"/>
      <c r="D16" s="149"/>
      <c r="E16" s="149"/>
      <c r="F16" s="15"/>
      <c r="G16" s="14" t="s">
        <v>193</v>
      </c>
      <c r="H16" s="21">
        <v>1250</v>
      </c>
      <c r="I16" s="21"/>
      <c r="J16" s="20" t="s">
        <v>18</v>
      </c>
      <c r="K16" s="21"/>
      <c r="L16" s="15"/>
      <c r="M16" s="14" t="s">
        <v>194</v>
      </c>
      <c r="N16" s="13" t="s">
        <v>279</v>
      </c>
      <c r="O16" s="13"/>
      <c r="P16" s="13"/>
      <c r="Q16" s="19" t="s">
        <v>192</v>
      </c>
      <c r="X16" s="15"/>
      <c r="Y16" s="14" t="s">
        <v>198</v>
      </c>
      <c r="Z16" s="13" t="s">
        <v>280</v>
      </c>
      <c r="AA16" s="17" t="s">
        <v>6</v>
      </c>
      <c r="AB16" s="13"/>
      <c r="AC16" s="19" t="s">
        <v>192</v>
      </c>
      <c r="AE16" s="14" t="s">
        <v>200</v>
      </c>
      <c r="AF16" s="21" t="s">
        <v>281</v>
      </c>
      <c r="AG16" s="17" t="s">
        <v>6</v>
      </c>
      <c r="AH16" s="20" t="s">
        <v>18</v>
      </c>
      <c r="AI16" s="21"/>
      <c r="AJ16" s="15"/>
      <c r="AK16" s="14" t="s">
        <v>202</v>
      </c>
      <c r="AL16" s="21" t="s">
        <v>282</v>
      </c>
      <c r="AM16" s="17" t="s">
        <v>6</v>
      </c>
      <c r="AN16" s="21"/>
      <c r="AO16" s="21"/>
      <c r="AP16" s="15"/>
      <c r="AQ16" s="14" t="s">
        <v>204</v>
      </c>
      <c r="AR16" s="21" t="s">
        <v>283</v>
      </c>
      <c r="AS16" s="17" t="s">
        <v>6</v>
      </c>
      <c r="AT16" s="20" t="s">
        <v>18</v>
      </c>
      <c r="AU16" s="21"/>
    </row>
    <row r="17" spans="1:47" ht="15.75" customHeight="1" x14ac:dyDescent="0.15">
      <c r="A17" s="150"/>
      <c r="B17" s="150"/>
      <c r="C17" s="150"/>
      <c r="D17" s="150"/>
      <c r="E17" s="150"/>
      <c r="F17" s="15"/>
      <c r="G17" s="14" t="s">
        <v>193</v>
      </c>
      <c r="H17" s="21">
        <v>1256</v>
      </c>
      <c r="I17" s="21"/>
      <c r="J17" s="20" t="s">
        <v>18</v>
      </c>
      <c r="K17" s="21"/>
      <c r="L17" s="15"/>
      <c r="M17" s="14" t="s">
        <v>194</v>
      </c>
      <c r="N17" s="13" t="s">
        <v>284</v>
      </c>
      <c r="O17" s="13"/>
      <c r="P17" s="13"/>
      <c r="Q17" s="19" t="s">
        <v>192</v>
      </c>
      <c r="X17" s="15"/>
      <c r="Y17" s="14" t="s">
        <v>198</v>
      </c>
      <c r="Z17" s="13" t="s">
        <v>285</v>
      </c>
      <c r="AA17" s="17" t="s">
        <v>6</v>
      </c>
      <c r="AB17" s="13"/>
      <c r="AC17" s="19" t="s">
        <v>192</v>
      </c>
      <c r="AE17" s="14" t="s">
        <v>200</v>
      </c>
      <c r="AF17" s="21" t="s">
        <v>286</v>
      </c>
      <c r="AG17" s="17" t="s">
        <v>6</v>
      </c>
      <c r="AH17" s="20" t="s">
        <v>18</v>
      </c>
      <c r="AI17" s="21"/>
      <c r="AJ17" s="15"/>
      <c r="AK17" s="14" t="s">
        <v>202</v>
      </c>
      <c r="AL17" s="21" t="s">
        <v>287</v>
      </c>
      <c r="AM17" s="17" t="s">
        <v>6</v>
      </c>
      <c r="AN17" s="21"/>
      <c r="AO17" s="21"/>
      <c r="AP17" s="15"/>
      <c r="AQ17" s="14" t="s">
        <v>204</v>
      </c>
      <c r="AR17" s="21" t="s">
        <v>288</v>
      </c>
      <c r="AS17" s="17" t="s">
        <v>6</v>
      </c>
      <c r="AT17" s="20" t="s">
        <v>18</v>
      </c>
      <c r="AU17" s="21"/>
    </row>
    <row r="18" spans="1:47" ht="14" x14ac:dyDescent="0.15">
      <c r="A18" s="14" t="s">
        <v>289</v>
      </c>
      <c r="B18" s="21" t="s">
        <v>290</v>
      </c>
      <c r="C18" s="13"/>
      <c r="D18" s="20" t="s">
        <v>18</v>
      </c>
      <c r="E18" s="19" t="s">
        <v>192</v>
      </c>
      <c r="F18" s="15"/>
      <c r="G18" s="14" t="s">
        <v>193</v>
      </c>
      <c r="H18" s="21">
        <v>1257</v>
      </c>
      <c r="I18" s="21"/>
      <c r="J18" s="20" t="s">
        <v>18</v>
      </c>
      <c r="K18" s="21"/>
      <c r="L18" s="15"/>
      <c r="M18" s="14" t="s">
        <v>194</v>
      </c>
      <c r="N18" s="13" t="s">
        <v>291</v>
      </c>
      <c r="O18" s="13"/>
      <c r="P18" s="13"/>
      <c r="Q18" s="19" t="s">
        <v>192</v>
      </c>
      <c r="X18" s="15"/>
      <c r="Y18" s="14" t="s">
        <v>198</v>
      </c>
      <c r="Z18" s="13" t="s">
        <v>292</v>
      </c>
      <c r="AA18" s="17" t="s">
        <v>6</v>
      </c>
      <c r="AB18" s="13"/>
      <c r="AC18" s="19" t="s">
        <v>192</v>
      </c>
      <c r="AE18" s="14" t="s">
        <v>200</v>
      </c>
      <c r="AF18" s="21" t="s">
        <v>293</v>
      </c>
      <c r="AG18" s="17" t="s">
        <v>6</v>
      </c>
      <c r="AH18" s="20" t="s">
        <v>18</v>
      </c>
      <c r="AI18" s="19" t="s">
        <v>192</v>
      </c>
      <c r="AJ18" s="15"/>
      <c r="AK18" s="14" t="s">
        <v>202</v>
      </c>
      <c r="AL18" s="21" t="s">
        <v>294</v>
      </c>
      <c r="AM18" s="17" t="s">
        <v>6</v>
      </c>
      <c r="AN18" s="21"/>
      <c r="AO18" s="19" t="s">
        <v>192</v>
      </c>
      <c r="AP18" s="15"/>
      <c r="AQ18" s="14" t="s">
        <v>204</v>
      </c>
      <c r="AR18" s="21" t="s">
        <v>295</v>
      </c>
      <c r="AS18" s="17" t="s">
        <v>6</v>
      </c>
      <c r="AT18" s="20" t="s">
        <v>18</v>
      </c>
      <c r="AU18" s="19" t="s">
        <v>192</v>
      </c>
    </row>
    <row r="19" spans="1:47" ht="14" x14ac:dyDescent="0.15">
      <c r="A19" s="14" t="s">
        <v>289</v>
      </c>
      <c r="B19" s="21" t="s">
        <v>296</v>
      </c>
      <c r="C19" s="13"/>
      <c r="D19" s="20" t="s">
        <v>18</v>
      </c>
      <c r="E19" s="19" t="s">
        <v>192</v>
      </c>
      <c r="F19" s="15"/>
      <c r="G19" s="14" t="s">
        <v>193</v>
      </c>
      <c r="H19" s="21">
        <v>1258</v>
      </c>
      <c r="I19" s="21"/>
      <c r="J19" s="20" t="s">
        <v>18</v>
      </c>
      <c r="K19" s="21"/>
      <c r="L19" s="15"/>
      <c r="M19" s="14" t="s">
        <v>194</v>
      </c>
      <c r="N19" s="13" t="s">
        <v>297</v>
      </c>
      <c r="O19" s="13"/>
      <c r="P19" s="13"/>
      <c r="Q19" s="19" t="s">
        <v>192</v>
      </c>
      <c r="X19" s="15"/>
      <c r="Y19" s="14" t="s">
        <v>198</v>
      </c>
      <c r="Z19" s="13" t="s">
        <v>298</v>
      </c>
      <c r="AA19" s="17" t="s">
        <v>6</v>
      </c>
      <c r="AB19" s="13"/>
      <c r="AC19" s="19" t="s">
        <v>192</v>
      </c>
      <c r="AE19" s="14" t="s">
        <v>200</v>
      </c>
      <c r="AF19" s="21" t="s">
        <v>299</v>
      </c>
      <c r="AG19" s="17" t="s">
        <v>6</v>
      </c>
      <c r="AH19" s="20" t="s">
        <v>18</v>
      </c>
      <c r="AI19" s="19" t="s">
        <v>192</v>
      </c>
      <c r="AJ19" s="15"/>
      <c r="AK19" s="14" t="s">
        <v>202</v>
      </c>
      <c r="AL19" s="21" t="s">
        <v>300</v>
      </c>
      <c r="AM19" s="17" t="s">
        <v>6</v>
      </c>
      <c r="AN19" s="21"/>
      <c r="AO19" s="19" t="s">
        <v>192</v>
      </c>
      <c r="AP19" s="15"/>
      <c r="AQ19" s="14" t="s">
        <v>204</v>
      </c>
      <c r="AR19" s="21" t="s">
        <v>301</v>
      </c>
      <c r="AS19" s="17" t="s">
        <v>6</v>
      </c>
      <c r="AT19" s="20" t="s">
        <v>18</v>
      </c>
      <c r="AU19" s="19" t="s">
        <v>192</v>
      </c>
    </row>
    <row r="20" spans="1:47" ht="15" thickBot="1" x14ac:dyDescent="0.2">
      <c r="A20" s="14" t="s">
        <v>289</v>
      </c>
      <c r="B20" s="21" t="s">
        <v>302</v>
      </c>
      <c r="C20" s="13"/>
      <c r="D20" s="20" t="s">
        <v>18</v>
      </c>
      <c r="E20" s="19" t="s">
        <v>192</v>
      </c>
      <c r="F20" s="15"/>
      <c r="G20" s="14" t="s">
        <v>193</v>
      </c>
      <c r="H20" s="21">
        <v>1260</v>
      </c>
      <c r="I20" s="21"/>
      <c r="J20" s="20" t="s">
        <v>18</v>
      </c>
      <c r="K20" s="21"/>
      <c r="L20" s="15"/>
      <c r="M20" s="14" t="s">
        <v>194</v>
      </c>
      <c r="N20" s="13" t="s">
        <v>303</v>
      </c>
      <c r="O20" s="13"/>
      <c r="P20" s="13"/>
      <c r="Q20" s="19" t="s">
        <v>192</v>
      </c>
      <c r="X20" s="15"/>
      <c r="Y20" s="14" t="s">
        <v>198</v>
      </c>
      <c r="Z20" s="13" t="s">
        <v>304</v>
      </c>
      <c r="AA20" s="17" t="s">
        <v>6</v>
      </c>
      <c r="AB20" s="13"/>
      <c r="AC20" s="19" t="s">
        <v>192</v>
      </c>
      <c r="AE20" s="14" t="s">
        <v>200</v>
      </c>
      <c r="AF20" s="21" t="s">
        <v>305</v>
      </c>
      <c r="AG20" s="17" t="s">
        <v>6</v>
      </c>
      <c r="AH20" s="20" t="s">
        <v>18</v>
      </c>
      <c r="AI20" s="21"/>
      <c r="AJ20" s="15"/>
      <c r="AK20" s="14" t="s">
        <v>202</v>
      </c>
      <c r="AL20" s="21" t="s">
        <v>306</v>
      </c>
      <c r="AM20" s="17" t="s">
        <v>6</v>
      </c>
      <c r="AN20" s="21"/>
      <c r="AO20" s="21"/>
      <c r="AP20" s="15"/>
      <c r="AQ20" s="14" t="s">
        <v>204</v>
      </c>
      <c r="AR20" s="21" t="s">
        <v>307</v>
      </c>
      <c r="AS20" s="17" t="s">
        <v>6</v>
      </c>
      <c r="AT20" s="20" t="s">
        <v>18</v>
      </c>
      <c r="AU20" s="21"/>
    </row>
    <row r="21" spans="1:47" ht="14" x14ac:dyDescent="0.15">
      <c r="A21" s="14" t="s">
        <v>289</v>
      </c>
      <c r="B21" s="21" t="s">
        <v>308</v>
      </c>
      <c r="C21" s="13"/>
      <c r="D21" s="20" t="s">
        <v>18</v>
      </c>
      <c r="E21" s="19" t="s">
        <v>192</v>
      </c>
      <c r="F21" s="15"/>
      <c r="G21" s="14" t="s">
        <v>193</v>
      </c>
      <c r="H21" s="21">
        <v>1267</v>
      </c>
      <c r="I21" s="21"/>
      <c r="J21" s="20" t="s">
        <v>18</v>
      </c>
      <c r="K21" s="21"/>
      <c r="L21" s="15"/>
      <c r="M21" s="14" t="s">
        <v>194</v>
      </c>
      <c r="N21" s="13" t="s">
        <v>309</v>
      </c>
      <c r="O21" s="13"/>
      <c r="P21" s="13"/>
      <c r="Q21" s="19" t="s">
        <v>192</v>
      </c>
      <c r="S21" s="146" t="s">
        <v>310</v>
      </c>
      <c r="X21" s="15"/>
      <c r="Y21" s="14" t="s">
        <v>198</v>
      </c>
      <c r="Z21" s="13" t="s">
        <v>311</v>
      </c>
      <c r="AA21" s="17" t="s">
        <v>6</v>
      </c>
      <c r="AB21" s="13"/>
      <c r="AC21" s="19" t="s">
        <v>192</v>
      </c>
      <c r="AE21" s="14" t="s">
        <v>200</v>
      </c>
      <c r="AF21" s="21" t="s">
        <v>312</v>
      </c>
      <c r="AG21" s="17" t="s">
        <v>6</v>
      </c>
      <c r="AH21" s="20" t="s">
        <v>18</v>
      </c>
      <c r="AI21" s="19" t="s">
        <v>192</v>
      </c>
      <c r="AJ21" s="15"/>
      <c r="AK21" s="14" t="s">
        <v>202</v>
      </c>
      <c r="AL21" s="21" t="s">
        <v>313</v>
      </c>
      <c r="AM21" s="17" t="s">
        <v>6</v>
      </c>
      <c r="AN21" s="21"/>
      <c r="AO21" s="19" t="s">
        <v>192</v>
      </c>
      <c r="AP21" s="15"/>
      <c r="AQ21" s="14" t="s">
        <v>204</v>
      </c>
      <c r="AR21" s="21" t="s">
        <v>314</v>
      </c>
      <c r="AS21" s="17" t="s">
        <v>6</v>
      </c>
      <c r="AT21" s="20" t="s">
        <v>18</v>
      </c>
      <c r="AU21" s="19" t="s">
        <v>192</v>
      </c>
    </row>
    <row r="22" spans="1:47" ht="14" x14ac:dyDescent="0.15">
      <c r="A22" s="14" t="s">
        <v>289</v>
      </c>
      <c r="B22" s="21" t="s">
        <v>315</v>
      </c>
      <c r="C22" s="13"/>
      <c r="D22" s="20" t="s">
        <v>18</v>
      </c>
      <c r="E22" s="19" t="s">
        <v>192</v>
      </c>
      <c r="F22" s="15"/>
      <c r="G22" s="14" t="s">
        <v>193</v>
      </c>
      <c r="H22" s="21">
        <v>1268</v>
      </c>
      <c r="I22" s="21"/>
      <c r="J22" s="20" t="s">
        <v>18</v>
      </c>
      <c r="K22" s="21"/>
      <c r="L22" s="15"/>
      <c r="M22" s="14" t="s">
        <v>194</v>
      </c>
      <c r="N22" s="13" t="s">
        <v>316</v>
      </c>
      <c r="O22" s="13"/>
      <c r="P22" s="13"/>
      <c r="Q22" s="19" t="s">
        <v>192</v>
      </c>
      <c r="S22" s="147"/>
      <c r="X22" s="15"/>
      <c r="Y22" s="14" t="s">
        <v>198</v>
      </c>
      <c r="Z22" s="13" t="s">
        <v>317</v>
      </c>
      <c r="AA22" s="17" t="s">
        <v>6</v>
      </c>
      <c r="AB22" s="13"/>
      <c r="AC22" s="19" t="s">
        <v>192</v>
      </c>
      <c r="AE22" s="14" t="s">
        <v>200</v>
      </c>
      <c r="AF22" s="21" t="s">
        <v>35</v>
      </c>
      <c r="AG22" s="17" t="s">
        <v>6</v>
      </c>
      <c r="AH22" s="20" t="s">
        <v>18</v>
      </c>
      <c r="AI22" s="21"/>
      <c r="AJ22" s="15"/>
      <c r="AK22" s="14" t="s">
        <v>202</v>
      </c>
      <c r="AL22" s="21" t="s">
        <v>318</v>
      </c>
      <c r="AM22" s="17" t="s">
        <v>6</v>
      </c>
      <c r="AN22" s="21"/>
      <c r="AO22" s="21"/>
      <c r="AP22" s="15"/>
      <c r="AQ22" s="14" t="s">
        <v>204</v>
      </c>
      <c r="AR22" s="21" t="s">
        <v>319</v>
      </c>
      <c r="AS22" s="17" t="s">
        <v>6</v>
      </c>
      <c r="AT22" s="20" t="s">
        <v>18</v>
      </c>
      <c r="AU22" s="21"/>
    </row>
    <row r="23" spans="1:47" ht="14" x14ac:dyDescent="0.15">
      <c r="A23" s="14" t="s">
        <v>289</v>
      </c>
      <c r="B23" s="21" t="s">
        <v>320</v>
      </c>
      <c r="C23" s="13"/>
      <c r="D23" s="20" t="s">
        <v>18</v>
      </c>
      <c r="E23" s="19" t="s">
        <v>192</v>
      </c>
      <c r="F23" s="15"/>
      <c r="G23" s="14" t="s">
        <v>193</v>
      </c>
      <c r="H23" s="21">
        <v>1278</v>
      </c>
      <c r="I23" s="21"/>
      <c r="J23" s="20" t="s">
        <v>18</v>
      </c>
      <c r="K23" s="21"/>
      <c r="L23" s="15"/>
      <c r="M23" s="14" t="s">
        <v>194</v>
      </c>
      <c r="N23" s="13" t="s">
        <v>321</v>
      </c>
      <c r="O23" s="13"/>
      <c r="P23" s="13"/>
      <c r="Q23" s="19" t="s">
        <v>192</v>
      </c>
      <c r="S23" s="27" t="s">
        <v>322</v>
      </c>
      <c r="X23" s="15"/>
      <c r="Y23" s="14" t="s">
        <v>198</v>
      </c>
      <c r="Z23" s="13" t="s">
        <v>323</v>
      </c>
      <c r="AA23" s="17" t="s">
        <v>6</v>
      </c>
      <c r="AB23" s="13"/>
      <c r="AC23" s="19" t="s">
        <v>192</v>
      </c>
      <c r="AE23" s="14" t="s">
        <v>200</v>
      </c>
      <c r="AF23" s="21" t="s">
        <v>324</v>
      </c>
      <c r="AG23" s="17" t="s">
        <v>6</v>
      </c>
      <c r="AH23" s="20" t="s">
        <v>18</v>
      </c>
      <c r="AI23" s="21"/>
      <c r="AJ23" s="15"/>
      <c r="AK23" s="14" t="s">
        <v>202</v>
      </c>
      <c r="AL23" s="21" t="s">
        <v>325</v>
      </c>
      <c r="AM23" s="17" t="s">
        <v>6</v>
      </c>
      <c r="AN23" s="21"/>
      <c r="AO23" s="21"/>
      <c r="AP23" s="15"/>
      <c r="AQ23" s="14" t="s">
        <v>204</v>
      </c>
      <c r="AR23" s="21" t="s">
        <v>326</v>
      </c>
      <c r="AS23" s="17" t="s">
        <v>6</v>
      </c>
      <c r="AT23" s="20" t="s">
        <v>18</v>
      </c>
      <c r="AU23" s="21"/>
    </row>
    <row r="24" spans="1:47" ht="14" x14ac:dyDescent="0.15">
      <c r="A24" s="14" t="s">
        <v>289</v>
      </c>
      <c r="B24" s="21" t="s">
        <v>20</v>
      </c>
      <c r="C24" s="13"/>
      <c r="D24" s="20" t="s">
        <v>18</v>
      </c>
      <c r="E24" s="19" t="s">
        <v>192</v>
      </c>
      <c r="F24" s="15"/>
      <c r="G24" s="14" t="s">
        <v>193</v>
      </c>
      <c r="H24" s="21">
        <v>1300</v>
      </c>
      <c r="I24" s="21"/>
      <c r="J24" s="20" t="s">
        <v>18</v>
      </c>
      <c r="K24" s="21"/>
      <c r="L24" s="15"/>
      <c r="M24" s="14" t="s">
        <v>194</v>
      </c>
      <c r="N24" s="13" t="s">
        <v>327</v>
      </c>
      <c r="O24" s="13"/>
      <c r="P24" s="13"/>
      <c r="Q24" s="19" t="s">
        <v>192</v>
      </c>
      <c r="S24" s="27" t="s">
        <v>328</v>
      </c>
      <c r="X24" s="15"/>
      <c r="Y24" s="14" t="s">
        <v>198</v>
      </c>
      <c r="Z24" s="13" t="s">
        <v>329</v>
      </c>
      <c r="AA24" s="17" t="s">
        <v>6</v>
      </c>
      <c r="AB24" s="13"/>
      <c r="AC24" s="19" t="s">
        <v>192</v>
      </c>
      <c r="AE24" s="14" t="s">
        <v>200</v>
      </c>
      <c r="AF24" s="21" t="s">
        <v>330</v>
      </c>
      <c r="AG24" s="17" t="s">
        <v>6</v>
      </c>
      <c r="AH24" s="20" t="s">
        <v>18</v>
      </c>
      <c r="AI24" s="21"/>
      <c r="AJ24" s="15"/>
      <c r="AK24" s="14" t="s">
        <v>202</v>
      </c>
      <c r="AL24" s="21" t="s">
        <v>331</v>
      </c>
      <c r="AM24" s="17" t="s">
        <v>6</v>
      </c>
      <c r="AN24" s="21"/>
      <c r="AO24" s="21"/>
      <c r="AP24" s="15"/>
      <c r="AQ24" s="14" t="s">
        <v>204</v>
      </c>
      <c r="AR24" s="21" t="s">
        <v>332</v>
      </c>
      <c r="AS24" s="17" t="s">
        <v>6</v>
      </c>
      <c r="AT24" s="20" t="s">
        <v>18</v>
      </c>
      <c r="AU24" s="21"/>
    </row>
    <row r="25" spans="1:47" ht="14" x14ac:dyDescent="0.15">
      <c r="A25" s="14" t="s">
        <v>289</v>
      </c>
      <c r="B25" s="21" t="s">
        <v>333</v>
      </c>
      <c r="C25" s="13"/>
      <c r="D25" s="20" t="s">
        <v>18</v>
      </c>
      <c r="E25" s="13"/>
      <c r="F25" s="15"/>
      <c r="G25" s="14" t="s">
        <v>193</v>
      </c>
      <c r="H25" s="21">
        <v>1340</v>
      </c>
      <c r="I25" s="21"/>
      <c r="J25" s="20" t="s">
        <v>18</v>
      </c>
      <c r="K25" s="21"/>
      <c r="L25" s="15"/>
      <c r="M25" s="14" t="s">
        <v>194</v>
      </c>
      <c r="N25" s="13" t="s">
        <v>334</v>
      </c>
      <c r="O25" s="13"/>
      <c r="P25" s="13"/>
      <c r="Q25" s="19" t="s">
        <v>192</v>
      </c>
      <c r="S25" s="27" t="s">
        <v>335</v>
      </c>
      <c r="X25" s="15"/>
      <c r="Y25" s="14" t="s">
        <v>198</v>
      </c>
      <c r="Z25" s="13" t="s">
        <v>336</v>
      </c>
      <c r="AA25" s="17" t="s">
        <v>6</v>
      </c>
      <c r="AB25" s="13"/>
      <c r="AC25" s="19" t="s">
        <v>192</v>
      </c>
      <c r="AE25" s="14" t="s">
        <v>200</v>
      </c>
      <c r="AF25" s="21" t="s">
        <v>337</v>
      </c>
      <c r="AG25" s="17" t="s">
        <v>6</v>
      </c>
      <c r="AH25" s="20" t="s">
        <v>18</v>
      </c>
      <c r="AI25" s="19" t="s">
        <v>192</v>
      </c>
      <c r="AJ25" s="15"/>
      <c r="AK25" s="14" t="s">
        <v>202</v>
      </c>
      <c r="AL25" s="21" t="s">
        <v>338</v>
      </c>
      <c r="AM25" s="17" t="s">
        <v>6</v>
      </c>
      <c r="AN25" s="21"/>
      <c r="AO25" s="19" t="s">
        <v>192</v>
      </c>
      <c r="AP25" s="15"/>
      <c r="AQ25" s="14" t="s">
        <v>204</v>
      </c>
      <c r="AR25" s="21" t="s">
        <v>339</v>
      </c>
      <c r="AS25" s="17" t="s">
        <v>6</v>
      </c>
      <c r="AT25" s="20" t="s">
        <v>18</v>
      </c>
      <c r="AU25" s="19" t="s">
        <v>192</v>
      </c>
    </row>
    <row r="26" spans="1:47" ht="14" x14ac:dyDescent="0.15">
      <c r="A26" s="14" t="s">
        <v>289</v>
      </c>
      <c r="B26" s="21" t="s">
        <v>340</v>
      </c>
      <c r="C26" s="13"/>
      <c r="D26" s="20" t="s">
        <v>18</v>
      </c>
      <c r="E26" s="13"/>
      <c r="F26" s="15"/>
      <c r="G26" s="14" t="s">
        <v>193</v>
      </c>
      <c r="H26" s="21">
        <v>1345</v>
      </c>
      <c r="I26" s="21"/>
      <c r="J26" s="20" t="s">
        <v>18</v>
      </c>
      <c r="K26" s="19" t="s">
        <v>192</v>
      </c>
      <c r="L26" s="15"/>
      <c r="M26" s="14" t="s">
        <v>194</v>
      </c>
      <c r="N26" s="13" t="s">
        <v>341</v>
      </c>
      <c r="O26" s="13"/>
      <c r="P26" s="13"/>
      <c r="Q26" s="19" t="s">
        <v>192</v>
      </c>
      <c r="S26" s="27" t="s">
        <v>342</v>
      </c>
      <c r="X26" s="15"/>
      <c r="Y26" s="14" t="s">
        <v>198</v>
      </c>
      <c r="Z26" s="13" t="s">
        <v>343</v>
      </c>
      <c r="AA26" s="17" t="s">
        <v>6</v>
      </c>
      <c r="AB26" s="13"/>
      <c r="AC26" s="19" t="s">
        <v>192</v>
      </c>
      <c r="AE26" s="14" t="s">
        <v>200</v>
      </c>
      <c r="AF26" s="21" t="s">
        <v>344</v>
      </c>
      <c r="AG26" s="17" t="s">
        <v>6</v>
      </c>
      <c r="AH26" s="20" t="s">
        <v>18</v>
      </c>
      <c r="AI26" s="21"/>
      <c r="AJ26" s="15"/>
      <c r="AK26" s="14" t="s">
        <v>202</v>
      </c>
      <c r="AL26" s="21" t="s">
        <v>345</v>
      </c>
      <c r="AM26" s="17" t="s">
        <v>6</v>
      </c>
      <c r="AN26" s="21"/>
      <c r="AO26" s="21"/>
      <c r="AP26" s="15"/>
      <c r="AQ26" s="14" t="s">
        <v>204</v>
      </c>
      <c r="AR26" s="21" t="s">
        <v>346</v>
      </c>
      <c r="AS26" s="17" t="s">
        <v>6</v>
      </c>
      <c r="AT26" s="20" t="s">
        <v>18</v>
      </c>
      <c r="AU26" s="21"/>
    </row>
    <row r="27" spans="1:47" ht="14" x14ac:dyDescent="0.15">
      <c r="A27" s="14" t="s">
        <v>289</v>
      </c>
      <c r="B27" s="21" t="s">
        <v>192</v>
      </c>
      <c r="C27" s="13"/>
      <c r="D27" s="20" t="s">
        <v>18</v>
      </c>
      <c r="E27" s="13"/>
      <c r="F27" s="15"/>
      <c r="G27" s="14" t="s">
        <v>193</v>
      </c>
      <c r="H27" s="21">
        <v>1346</v>
      </c>
      <c r="I27" s="21"/>
      <c r="J27" s="20" t="s">
        <v>18</v>
      </c>
      <c r="K27" s="21"/>
      <c r="L27" s="15"/>
      <c r="M27" s="14" t="s">
        <v>194</v>
      </c>
      <c r="N27" s="13" t="s">
        <v>347</v>
      </c>
      <c r="O27" s="13"/>
      <c r="P27" s="13"/>
      <c r="Q27" s="19" t="s">
        <v>192</v>
      </c>
      <c r="S27" s="27" t="s">
        <v>348</v>
      </c>
      <c r="X27" s="15"/>
      <c r="Y27" s="14" t="s">
        <v>198</v>
      </c>
      <c r="Z27" s="13" t="s">
        <v>349</v>
      </c>
      <c r="AA27" s="17" t="s">
        <v>6</v>
      </c>
      <c r="AB27" s="13"/>
      <c r="AC27" s="19" t="s">
        <v>192</v>
      </c>
      <c r="AE27" s="14" t="s">
        <v>200</v>
      </c>
      <c r="AF27" s="21" t="s">
        <v>350</v>
      </c>
      <c r="AG27" s="17" t="s">
        <v>6</v>
      </c>
      <c r="AH27" s="20" t="s">
        <v>18</v>
      </c>
      <c r="AI27" s="13"/>
      <c r="AJ27" s="15"/>
      <c r="AK27" s="14" t="s">
        <v>202</v>
      </c>
      <c r="AL27" s="21" t="s">
        <v>351</v>
      </c>
      <c r="AM27" s="17" t="s">
        <v>6</v>
      </c>
      <c r="AN27" s="21"/>
      <c r="AO27" s="21"/>
      <c r="AP27" s="15"/>
      <c r="AQ27" s="14" t="s">
        <v>204</v>
      </c>
      <c r="AR27" s="21" t="s">
        <v>352</v>
      </c>
      <c r="AS27" s="17" t="s">
        <v>6</v>
      </c>
      <c r="AT27" s="20" t="s">
        <v>18</v>
      </c>
      <c r="AU27" s="13"/>
    </row>
    <row r="28" spans="1:47" ht="15" thickBot="1" x14ac:dyDescent="0.2">
      <c r="A28" s="14" t="s">
        <v>289</v>
      </c>
      <c r="B28" s="21" t="s">
        <v>353</v>
      </c>
      <c r="C28" s="13"/>
      <c r="D28" s="20" t="s">
        <v>18</v>
      </c>
      <c r="E28" s="13"/>
      <c r="F28" s="15"/>
      <c r="G28" s="14" t="s">
        <v>193</v>
      </c>
      <c r="H28" s="21">
        <v>1347</v>
      </c>
      <c r="I28" s="21"/>
      <c r="J28" s="20" t="s">
        <v>18</v>
      </c>
      <c r="K28" s="19" t="s">
        <v>192</v>
      </c>
      <c r="L28" s="15"/>
      <c r="M28" s="14" t="s">
        <v>194</v>
      </c>
      <c r="N28" s="13" t="s">
        <v>354</v>
      </c>
      <c r="O28" s="13"/>
      <c r="P28" s="13"/>
      <c r="Q28" s="19" t="s">
        <v>192</v>
      </c>
      <c r="S28" s="26" t="s">
        <v>355</v>
      </c>
      <c r="X28" s="15"/>
      <c r="Y28" s="14" t="s">
        <v>198</v>
      </c>
      <c r="Z28" s="13" t="s">
        <v>356</v>
      </c>
      <c r="AA28" s="17" t="s">
        <v>6</v>
      </c>
      <c r="AB28" s="13"/>
      <c r="AC28" s="19" t="s">
        <v>192</v>
      </c>
      <c r="AE28" s="14" t="s">
        <v>200</v>
      </c>
      <c r="AF28" s="21" t="s">
        <v>357</v>
      </c>
      <c r="AG28" s="17" t="s">
        <v>6</v>
      </c>
      <c r="AH28" s="20" t="s">
        <v>18</v>
      </c>
      <c r="AI28" s="13"/>
      <c r="AJ28" s="15"/>
      <c r="AK28" s="14" t="s">
        <v>202</v>
      </c>
      <c r="AL28" s="21" t="s">
        <v>358</v>
      </c>
      <c r="AM28" s="17" t="s">
        <v>6</v>
      </c>
      <c r="AN28" s="21"/>
      <c r="AO28" s="21"/>
      <c r="AP28" s="15"/>
      <c r="AQ28" s="14" t="s">
        <v>204</v>
      </c>
      <c r="AR28" s="21" t="s">
        <v>359</v>
      </c>
      <c r="AS28" s="17" t="s">
        <v>6</v>
      </c>
      <c r="AT28" s="20" t="s">
        <v>18</v>
      </c>
      <c r="AU28" s="13"/>
    </row>
    <row r="29" spans="1:47" ht="14" x14ac:dyDescent="0.15">
      <c r="A29" s="14" t="s">
        <v>289</v>
      </c>
      <c r="B29" s="21" t="s">
        <v>9</v>
      </c>
      <c r="C29" s="13"/>
      <c r="D29" s="20" t="s">
        <v>18</v>
      </c>
      <c r="E29" s="19" t="s">
        <v>192</v>
      </c>
      <c r="F29" s="15"/>
      <c r="G29" s="14" t="s">
        <v>193</v>
      </c>
      <c r="H29" s="21">
        <v>1348</v>
      </c>
      <c r="I29" s="21"/>
      <c r="J29" s="20" t="s">
        <v>18</v>
      </c>
      <c r="K29" s="19" t="s">
        <v>192</v>
      </c>
      <c r="L29" s="15"/>
      <c r="M29" s="14" t="s">
        <v>194</v>
      </c>
      <c r="N29" s="13" t="s">
        <v>360</v>
      </c>
      <c r="O29" s="13"/>
      <c r="P29" s="13"/>
      <c r="Q29" s="19" t="s">
        <v>192</v>
      </c>
      <c r="X29" s="15"/>
      <c r="Y29" s="14" t="s">
        <v>198</v>
      </c>
      <c r="Z29" s="13" t="s">
        <v>361</v>
      </c>
      <c r="AA29" s="17" t="s">
        <v>6</v>
      </c>
      <c r="AB29" s="13"/>
      <c r="AC29" s="19" t="s">
        <v>192</v>
      </c>
      <c r="AE29" s="14" t="s">
        <v>200</v>
      </c>
      <c r="AF29" s="21" t="s">
        <v>362</v>
      </c>
      <c r="AG29" s="17" t="s">
        <v>6</v>
      </c>
      <c r="AH29" s="20" t="s">
        <v>18</v>
      </c>
      <c r="AI29" s="13"/>
      <c r="AJ29" s="15"/>
      <c r="AK29" s="14" t="s">
        <v>202</v>
      </c>
      <c r="AL29" s="21" t="s">
        <v>363</v>
      </c>
      <c r="AM29" s="17" t="s">
        <v>6</v>
      </c>
      <c r="AN29" s="21"/>
      <c r="AO29" s="21"/>
      <c r="AP29" s="15"/>
      <c r="AQ29" s="14" t="s">
        <v>204</v>
      </c>
      <c r="AR29" s="21" t="s">
        <v>364</v>
      </c>
      <c r="AS29" s="17" t="s">
        <v>6</v>
      </c>
      <c r="AT29" s="20" t="s">
        <v>18</v>
      </c>
      <c r="AU29" s="13"/>
    </row>
    <row r="30" spans="1:47" ht="15" customHeight="1" x14ac:dyDescent="0.15">
      <c r="F30" s="15"/>
      <c r="G30" s="14" t="s">
        <v>193</v>
      </c>
      <c r="H30" s="21">
        <v>1350</v>
      </c>
      <c r="I30" s="21"/>
      <c r="J30" s="20" t="s">
        <v>18</v>
      </c>
      <c r="K30" s="21"/>
      <c r="L30" s="15"/>
      <c r="M30" s="14" t="s">
        <v>194</v>
      </c>
      <c r="N30" s="13" t="s">
        <v>365</v>
      </c>
      <c r="O30" s="13"/>
      <c r="P30" s="13"/>
      <c r="Q30" s="19" t="s">
        <v>192</v>
      </c>
      <c r="X30" s="15"/>
      <c r="Y30" s="14" t="s">
        <v>198</v>
      </c>
      <c r="Z30" s="13" t="s">
        <v>366</v>
      </c>
      <c r="AA30" s="17" t="s">
        <v>6</v>
      </c>
      <c r="AB30" s="13"/>
      <c r="AC30" s="19" t="s">
        <v>192</v>
      </c>
      <c r="AE30" s="152" t="s">
        <v>367</v>
      </c>
      <c r="AF30" s="152"/>
      <c r="AG30" s="152"/>
      <c r="AH30" s="152"/>
      <c r="AI30" s="152"/>
      <c r="AK30" s="152" t="s">
        <v>368</v>
      </c>
      <c r="AL30" s="152"/>
      <c r="AM30" s="152"/>
      <c r="AN30" s="152"/>
      <c r="AO30" s="152"/>
      <c r="AQ30" s="152" t="s">
        <v>369</v>
      </c>
      <c r="AR30" s="152"/>
      <c r="AS30" s="152"/>
      <c r="AT30" s="152"/>
      <c r="AU30" s="152"/>
    </row>
    <row r="31" spans="1:47" ht="13.5" customHeight="1" x14ac:dyDescent="0.15">
      <c r="A31" s="11"/>
      <c r="B31" s="11"/>
      <c r="C31" s="11"/>
      <c r="F31" s="15"/>
      <c r="G31" s="14" t="s">
        <v>193</v>
      </c>
      <c r="H31" s="21">
        <v>1356</v>
      </c>
      <c r="I31" s="21"/>
      <c r="J31" s="20" t="s">
        <v>18</v>
      </c>
      <c r="K31" s="19" t="s">
        <v>192</v>
      </c>
      <c r="L31" s="15"/>
      <c r="M31" s="14" t="s">
        <v>194</v>
      </c>
      <c r="N31" s="13" t="s">
        <v>370</v>
      </c>
      <c r="O31" s="13"/>
      <c r="P31" s="13"/>
      <c r="Q31" s="19" t="s">
        <v>192</v>
      </c>
      <c r="X31" s="15"/>
      <c r="Y31" s="14" t="s">
        <v>198</v>
      </c>
      <c r="Z31" s="13" t="s">
        <v>371</v>
      </c>
      <c r="AA31" s="17" t="s">
        <v>6</v>
      </c>
      <c r="AB31" s="13"/>
      <c r="AC31" s="19" t="s">
        <v>192</v>
      </c>
      <c r="AE31" s="153"/>
      <c r="AF31" s="153"/>
      <c r="AG31" s="153"/>
      <c r="AH31" s="153"/>
      <c r="AI31" s="153"/>
      <c r="AJ31" s="24"/>
      <c r="AK31" s="153"/>
      <c r="AL31" s="153"/>
      <c r="AM31" s="153"/>
      <c r="AN31" s="153"/>
      <c r="AO31" s="153"/>
      <c r="AP31" s="24"/>
      <c r="AQ31" s="153"/>
      <c r="AR31" s="153"/>
      <c r="AS31" s="153"/>
      <c r="AT31" s="153"/>
      <c r="AU31" s="153"/>
    </row>
    <row r="32" spans="1:47" ht="14" x14ac:dyDescent="0.15">
      <c r="A32" s="144" t="s">
        <v>372</v>
      </c>
      <c r="B32" s="145"/>
      <c r="C32" s="145"/>
      <c r="D32" s="145"/>
      <c r="F32" s="15"/>
      <c r="G32" s="14" t="s">
        <v>193</v>
      </c>
      <c r="H32" s="21">
        <v>1357</v>
      </c>
      <c r="I32" s="21"/>
      <c r="J32" s="20" t="s">
        <v>18</v>
      </c>
      <c r="K32" s="19" t="s">
        <v>192</v>
      </c>
      <c r="L32" s="15"/>
      <c r="M32" s="14" t="s">
        <v>194</v>
      </c>
      <c r="N32" s="13" t="s">
        <v>373</v>
      </c>
      <c r="O32" s="13"/>
      <c r="P32" s="13"/>
      <c r="Q32" s="19" t="s">
        <v>192</v>
      </c>
      <c r="X32" s="15"/>
      <c r="Y32" s="14" t="s">
        <v>198</v>
      </c>
      <c r="Z32" s="13" t="s">
        <v>374</v>
      </c>
      <c r="AA32" s="17" t="s">
        <v>6</v>
      </c>
      <c r="AB32" s="13"/>
      <c r="AC32" s="19" t="s">
        <v>192</v>
      </c>
      <c r="AE32" s="14" t="s">
        <v>375</v>
      </c>
      <c r="AF32" s="21" t="s">
        <v>376</v>
      </c>
      <c r="AG32" s="17" t="s">
        <v>6</v>
      </c>
      <c r="AH32" s="20" t="s">
        <v>18</v>
      </c>
      <c r="AI32" s="13"/>
      <c r="AJ32" s="15"/>
      <c r="AK32" s="14" t="s">
        <v>377</v>
      </c>
      <c r="AL32" s="21" t="s">
        <v>378</v>
      </c>
      <c r="AM32" s="17" t="s">
        <v>6</v>
      </c>
      <c r="AN32" s="21"/>
      <c r="AO32" s="21"/>
      <c r="AP32" s="15"/>
      <c r="AQ32" s="14" t="s">
        <v>379</v>
      </c>
      <c r="AR32" s="21" t="s">
        <v>380</v>
      </c>
      <c r="AS32" s="17" t="s">
        <v>6</v>
      </c>
      <c r="AT32" s="20" t="s">
        <v>18</v>
      </c>
      <c r="AU32" s="13"/>
    </row>
    <row r="33" spans="1:47" ht="14" x14ac:dyDescent="0.15">
      <c r="F33" s="15"/>
      <c r="G33" s="14" t="s">
        <v>193</v>
      </c>
      <c r="H33" s="21">
        <v>1358</v>
      </c>
      <c r="I33" s="21"/>
      <c r="J33" s="20" t="s">
        <v>18</v>
      </c>
      <c r="K33" s="19" t="s">
        <v>192</v>
      </c>
      <c r="L33" s="15"/>
      <c r="M33" s="14" t="s">
        <v>194</v>
      </c>
      <c r="N33" s="13" t="s">
        <v>381</v>
      </c>
      <c r="O33" s="13"/>
      <c r="P33" s="13"/>
      <c r="Q33" s="19" t="s">
        <v>192</v>
      </c>
      <c r="X33" s="15"/>
      <c r="Y33" s="14" t="s">
        <v>198</v>
      </c>
      <c r="Z33" s="13" t="s">
        <v>382</v>
      </c>
      <c r="AA33" s="17" t="s">
        <v>6</v>
      </c>
      <c r="AB33" s="13"/>
      <c r="AC33" s="19" t="s">
        <v>192</v>
      </c>
      <c r="AE33" s="14" t="s">
        <v>375</v>
      </c>
      <c r="AF33" s="21" t="s">
        <v>383</v>
      </c>
      <c r="AG33" s="17" t="s">
        <v>6</v>
      </c>
      <c r="AH33" s="20" t="s">
        <v>18</v>
      </c>
      <c r="AI33" s="13"/>
      <c r="AJ33" s="15"/>
      <c r="AK33" s="14" t="s">
        <v>377</v>
      </c>
      <c r="AL33" s="21" t="s">
        <v>384</v>
      </c>
      <c r="AM33" s="17" t="s">
        <v>6</v>
      </c>
      <c r="AN33" s="21"/>
      <c r="AO33" s="21"/>
      <c r="AP33" s="15"/>
      <c r="AQ33" s="14" t="s">
        <v>379</v>
      </c>
      <c r="AR33" s="21" t="s">
        <v>385</v>
      </c>
      <c r="AS33" s="17" t="s">
        <v>6</v>
      </c>
      <c r="AT33" s="20" t="s">
        <v>18</v>
      </c>
      <c r="AU33" s="13"/>
    </row>
    <row r="34" spans="1:47" ht="14" x14ac:dyDescent="0.15">
      <c r="F34" s="15"/>
      <c r="G34" s="14" t="s">
        <v>193</v>
      </c>
      <c r="H34" s="21">
        <v>1360</v>
      </c>
      <c r="I34" s="21"/>
      <c r="J34" s="20" t="s">
        <v>18</v>
      </c>
      <c r="K34" s="21"/>
      <c r="L34" s="15"/>
      <c r="M34" s="14" t="s">
        <v>194</v>
      </c>
      <c r="N34" s="13" t="s">
        <v>386</v>
      </c>
      <c r="O34" s="13"/>
      <c r="P34" s="13"/>
      <c r="Q34" s="19" t="s">
        <v>192</v>
      </c>
      <c r="X34" s="15"/>
      <c r="Y34" s="14" t="s">
        <v>198</v>
      </c>
      <c r="Z34" s="13" t="s">
        <v>387</v>
      </c>
      <c r="AA34" s="17" t="s">
        <v>6</v>
      </c>
      <c r="AB34" s="13"/>
      <c r="AC34" s="19" t="s">
        <v>192</v>
      </c>
      <c r="AE34" s="14" t="s">
        <v>375</v>
      </c>
      <c r="AF34" s="21" t="s">
        <v>388</v>
      </c>
      <c r="AG34" s="17" t="s">
        <v>6</v>
      </c>
      <c r="AH34" s="20" t="s">
        <v>18</v>
      </c>
      <c r="AI34" s="13"/>
      <c r="AJ34" s="15"/>
      <c r="AK34" s="14" t="s">
        <v>377</v>
      </c>
      <c r="AL34" s="21" t="s">
        <v>389</v>
      </c>
      <c r="AM34" s="17" t="s">
        <v>6</v>
      </c>
      <c r="AN34" s="21"/>
      <c r="AO34" s="21"/>
      <c r="AP34" s="15"/>
      <c r="AQ34" s="14" t="s">
        <v>379</v>
      </c>
      <c r="AR34" s="21" t="s">
        <v>390</v>
      </c>
      <c r="AS34" s="17" t="s">
        <v>6</v>
      </c>
      <c r="AT34" s="20" t="s">
        <v>18</v>
      </c>
      <c r="AU34" s="13"/>
    </row>
    <row r="35" spans="1:47" ht="14" x14ac:dyDescent="0.15">
      <c r="A35" s="145" t="s">
        <v>391</v>
      </c>
      <c r="B35" s="145"/>
      <c r="C35" s="145"/>
      <c r="D35" s="145"/>
      <c r="F35" s="15"/>
      <c r="G35" s="14" t="s">
        <v>193</v>
      </c>
      <c r="H35" s="21">
        <v>1367</v>
      </c>
      <c r="I35" s="21"/>
      <c r="J35" s="20" t="s">
        <v>18</v>
      </c>
      <c r="K35" s="19" t="s">
        <v>192</v>
      </c>
      <c r="L35" s="15"/>
      <c r="M35" s="14" t="s">
        <v>194</v>
      </c>
      <c r="N35" s="13" t="s">
        <v>392</v>
      </c>
      <c r="O35" s="13"/>
      <c r="P35" s="13"/>
      <c r="Q35" s="19" t="s">
        <v>192</v>
      </c>
      <c r="X35" s="15"/>
      <c r="Y35" s="14" t="s">
        <v>198</v>
      </c>
      <c r="Z35" s="13" t="s">
        <v>393</v>
      </c>
      <c r="AA35" s="17" t="s">
        <v>6</v>
      </c>
      <c r="AB35" s="13"/>
      <c r="AC35" s="19" t="s">
        <v>192</v>
      </c>
      <c r="AE35" s="14" t="s">
        <v>375</v>
      </c>
      <c r="AF35" s="21" t="s">
        <v>394</v>
      </c>
      <c r="AG35" s="17" t="s">
        <v>6</v>
      </c>
      <c r="AH35" s="20" t="s">
        <v>18</v>
      </c>
      <c r="AI35" s="19" t="s">
        <v>192</v>
      </c>
      <c r="AJ35" s="15"/>
      <c r="AK35" s="14" t="s">
        <v>377</v>
      </c>
      <c r="AL35" s="21" t="s">
        <v>395</v>
      </c>
      <c r="AM35" s="17" t="s">
        <v>6</v>
      </c>
      <c r="AN35" s="21"/>
      <c r="AO35" s="19" t="s">
        <v>192</v>
      </c>
      <c r="AP35" s="15"/>
      <c r="AQ35" s="14" t="s">
        <v>379</v>
      </c>
      <c r="AR35" s="21" t="s">
        <v>396</v>
      </c>
      <c r="AS35" s="17" t="s">
        <v>6</v>
      </c>
      <c r="AT35" s="20" t="s">
        <v>18</v>
      </c>
      <c r="AU35" s="19" t="s">
        <v>192</v>
      </c>
    </row>
    <row r="36" spans="1:47" ht="14" x14ac:dyDescent="0.15">
      <c r="F36" s="15"/>
      <c r="G36" s="14" t="s">
        <v>193</v>
      </c>
      <c r="H36" s="21">
        <v>1368</v>
      </c>
      <c r="I36" s="21"/>
      <c r="J36" s="20" t="s">
        <v>18</v>
      </c>
      <c r="K36" s="19" t="s">
        <v>192</v>
      </c>
      <c r="L36" s="15"/>
      <c r="M36" s="14" t="s">
        <v>194</v>
      </c>
      <c r="N36" s="13" t="s">
        <v>397</v>
      </c>
      <c r="O36" s="13"/>
      <c r="P36" s="13"/>
      <c r="Q36" s="19" t="s">
        <v>192</v>
      </c>
      <c r="X36" s="15"/>
      <c r="Y36" s="14" t="s">
        <v>198</v>
      </c>
      <c r="Z36" s="13" t="s">
        <v>398</v>
      </c>
      <c r="AA36" s="17" t="s">
        <v>6</v>
      </c>
      <c r="AB36" s="13"/>
      <c r="AC36" s="19" t="s">
        <v>192</v>
      </c>
      <c r="AE36" s="14" t="s">
        <v>375</v>
      </c>
      <c r="AF36" s="21" t="s">
        <v>399</v>
      </c>
      <c r="AG36" s="17" t="s">
        <v>6</v>
      </c>
      <c r="AH36" s="20" t="s">
        <v>18</v>
      </c>
      <c r="AI36" s="19" t="s">
        <v>192</v>
      </c>
      <c r="AJ36" s="15"/>
      <c r="AK36" s="14" t="s">
        <v>377</v>
      </c>
      <c r="AL36" s="21" t="s">
        <v>400</v>
      </c>
      <c r="AM36" s="17" t="s">
        <v>6</v>
      </c>
      <c r="AN36" s="21"/>
      <c r="AO36" s="19" t="s">
        <v>192</v>
      </c>
      <c r="AP36" s="15"/>
      <c r="AQ36" s="14" t="s">
        <v>379</v>
      </c>
      <c r="AR36" s="21" t="s">
        <v>401</v>
      </c>
      <c r="AS36" s="17" t="s">
        <v>6</v>
      </c>
      <c r="AT36" s="20" t="s">
        <v>18</v>
      </c>
      <c r="AU36" s="19" t="s">
        <v>192</v>
      </c>
    </row>
    <row r="37" spans="1:47" ht="14" x14ac:dyDescent="0.15">
      <c r="F37" s="15"/>
      <c r="G37" s="14" t="s">
        <v>193</v>
      </c>
      <c r="H37" s="21">
        <v>1378</v>
      </c>
      <c r="I37" s="21"/>
      <c r="J37" s="20" t="s">
        <v>18</v>
      </c>
      <c r="K37" s="19" t="s">
        <v>192</v>
      </c>
      <c r="L37" s="15"/>
      <c r="M37" s="14" t="s">
        <v>194</v>
      </c>
      <c r="N37" s="13" t="s">
        <v>402</v>
      </c>
      <c r="O37" s="13"/>
      <c r="P37" s="13"/>
      <c r="Q37" s="19" t="s">
        <v>192</v>
      </c>
      <c r="X37" s="15"/>
      <c r="Y37" s="14" t="s">
        <v>198</v>
      </c>
      <c r="Z37" s="13" t="s">
        <v>403</v>
      </c>
      <c r="AA37" s="17" t="s">
        <v>6</v>
      </c>
      <c r="AB37" s="13"/>
      <c r="AC37" s="19" t="s">
        <v>192</v>
      </c>
      <c r="AE37" s="14" t="s">
        <v>375</v>
      </c>
      <c r="AF37" s="21" t="s">
        <v>404</v>
      </c>
      <c r="AG37" s="17" t="s">
        <v>6</v>
      </c>
      <c r="AH37" s="20" t="s">
        <v>18</v>
      </c>
      <c r="AI37" s="19" t="s">
        <v>192</v>
      </c>
      <c r="AJ37" s="15"/>
      <c r="AK37" s="14" t="s">
        <v>377</v>
      </c>
      <c r="AL37" s="21" t="s">
        <v>405</v>
      </c>
      <c r="AM37" s="17" t="s">
        <v>6</v>
      </c>
      <c r="AN37" s="21"/>
      <c r="AO37" s="19" t="s">
        <v>192</v>
      </c>
      <c r="AP37" s="15"/>
      <c r="AQ37" s="14" t="s">
        <v>379</v>
      </c>
      <c r="AR37" s="21" t="s">
        <v>406</v>
      </c>
      <c r="AS37" s="17" t="s">
        <v>6</v>
      </c>
      <c r="AT37" s="20" t="s">
        <v>18</v>
      </c>
      <c r="AU37" s="19" t="s">
        <v>192</v>
      </c>
    </row>
    <row r="38" spans="1:47" ht="14" x14ac:dyDescent="0.15">
      <c r="F38" s="15"/>
      <c r="G38" s="14" t="s">
        <v>193</v>
      </c>
      <c r="H38" s="21">
        <v>1400</v>
      </c>
      <c r="I38" s="21"/>
      <c r="J38" s="20" t="s">
        <v>18</v>
      </c>
      <c r="K38" s="21"/>
      <c r="L38" s="15"/>
      <c r="M38" s="14" t="s">
        <v>194</v>
      </c>
      <c r="N38" s="13" t="s">
        <v>407</v>
      </c>
      <c r="O38" s="13"/>
      <c r="P38" s="13"/>
      <c r="Q38" s="19" t="s">
        <v>192</v>
      </c>
      <c r="X38" s="15"/>
      <c r="Y38" s="14" t="s">
        <v>198</v>
      </c>
      <c r="Z38" s="13" t="s">
        <v>408</v>
      </c>
      <c r="AA38" s="17" t="s">
        <v>6</v>
      </c>
      <c r="AB38" s="13"/>
      <c r="AC38" s="19" t="s">
        <v>192</v>
      </c>
      <c r="AE38" s="14" t="s">
        <v>375</v>
      </c>
      <c r="AF38" s="21" t="s">
        <v>409</v>
      </c>
      <c r="AG38" s="17" t="s">
        <v>6</v>
      </c>
      <c r="AH38" s="20" t="s">
        <v>18</v>
      </c>
      <c r="AI38" s="21"/>
      <c r="AJ38" s="15"/>
      <c r="AK38" s="14" t="s">
        <v>377</v>
      </c>
      <c r="AL38" s="21" t="s">
        <v>410</v>
      </c>
      <c r="AM38" s="17" t="s">
        <v>6</v>
      </c>
      <c r="AN38" s="21"/>
      <c r="AO38" s="21"/>
      <c r="AP38" s="15"/>
      <c r="AQ38" s="14" t="s">
        <v>379</v>
      </c>
      <c r="AR38" s="21" t="s">
        <v>411</v>
      </c>
      <c r="AS38" s="17" t="s">
        <v>6</v>
      </c>
      <c r="AT38" s="20" t="s">
        <v>18</v>
      </c>
      <c r="AU38" s="21"/>
    </row>
    <row r="39" spans="1:47" ht="14" x14ac:dyDescent="0.15">
      <c r="F39" s="15"/>
      <c r="G39" s="14" t="s">
        <v>193</v>
      </c>
      <c r="H39" s="21">
        <v>1450</v>
      </c>
      <c r="I39" s="21"/>
      <c r="J39" s="20" t="s">
        <v>18</v>
      </c>
      <c r="K39" s="21"/>
      <c r="L39" s="18"/>
      <c r="M39" s="14" t="s">
        <v>194</v>
      </c>
      <c r="N39" s="13" t="s">
        <v>412</v>
      </c>
      <c r="O39" s="13"/>
      <c r="P39" s="13"/>
      <c r="Q39" s="19" t="s">
        <v>192</v>
      </c>
      <c r="X39" s="15"/>
      <c r="Y39" s="14" t="s">
        <v>198</v>
      </c>
      <c r="Z39" s="13" t="s">
        <v>413</v>
      </c>
      <c r="AA39" s="17" t="s">
        <v>6</v>
      </c>
      <c r="AB39" s="13"/>
      <c r="AC39" s="19" t="s">
        <v>192</v>
      </c>
      <c r="AE39" s="14" t="s">
        <v>375</v>
      </c>
      <c r="AF39" s="21" t="s">
        <v>414</v>
      </c>
      <c r="AG39" s="17" t="s">
        <v>6</v>
      </c>
      <c r="AH39" s="20" t="s">
        <v>18</v>
      </c>
      <c r="AI39" s="19" t="s">
        <v>192</v>
      </c>
      <c r="AJ39" s="15"/>
      <c r="AK39" s="14" t="s">
        <v>377</v>
      </c>
      <c r="AL39" s="21" t="s">
        <v>415</v>
      </c>
      <c r="AM39" s="17" t="s">
        <v>6</v>
      </c>
      <c r="AN39" s="21"/>
      <c r="AO39" s="19" t="s">
        <v>192</v>
      </c>
      <c r="AP39" s="15"/>
      <c r="AQ39" s="14" t="s">
        <v>379</v>
      </c>
      <c r="AR39" s="21" t="s">
        <v>416</v>
      </c>
      <c r="AS39" s="17" t="s">
        <v>6</v>
      </c>
      <c r="AT39" s="20" t="s">
        <v>18</v>
      </c>
      <c r="AU39" s="19" t="s">
        <v>192</v>
      </c>
    </row>
    <row r="40" spans="1:47" ht="14" x14ac:dyDescent="0.15">
      <c r="F40" s="15"/>
      <c r="G40" s="14" t="s">
        <v>193</v>
      </c>
      <c r="H40" s="21">
        <v>1456</v>
      </c>
      <c r="I40" s="21"/>
      <c r="J40" s="20" t="s">
        <v>18</v>
      </c>
      <c r="K40" s="19" t="s">
        <v>192</v>
      </c>
      <c r="L40" s="18"/>
      <c r="M40" s="14" t="s">
        <v>194</v>
      </c>
      <c r="N40" s="13" t="s">
        <v>417</v>
      </c>
      <c r="O40" s="13"/>
      <c r="P40" s="13"/>
      <c r="Q40" s="19" t="s">
        <v>192</v>
      </c>
      <c r="X40" s="15"/>
      <c r="Y40" s="14" t="s">
        <v>198</v>
      </c>
      <c r="Z40" s="13" t="s">
        <v>418</v>
      </c>
      <c r="AA40" s="17" t="s">
        <v>6</v>
      </c>
      <c r="AB40" s="13"/>
      <c r="AC40" s="19" t="s">
        <v>192</v>
      </c>
      <c r="AE40" s="14" t="s">
        <v>375</v>
      </c>
      <c r="AF40" s="21" t="s">
        <v>419</v>
      </c>
      <c r="AG40" s="17" t="s">
        <v>6</v>
      </c>
      <c r="AH40" s="20" t="s">
        <v>18</v>
      </c>
      <c r="AI40" s="19" t="s">
        <v>192</v>
      </c>
      <c r="AJ40" s="15"/>
      <c r="AK40" s="14" t="s">
        <v>377</v>
      </c>
      <c r="AL40" s="21" t="s">
        <v>420</v>
      </c>
      <c r="AM40" s="17" t="s">
        <v>6</v>
      </c>
      <c r="AN40" s="21"/>
      <c r="AO40" s="19" t="s">
        <v>192</v>
      </c>
      <c r="AP40" s="15"/>
      <c r="AQ40" s="14" t="s">
        <v>379</v>
      </c>
      <c r="AR40" s="21" t="s">
        <v>421</v>
      </c>
      <c r="AS40" s="17" t="s">
        <v>6</v>
      </c>
      <c r="AT40" s="20" t="s">
        <v>18</v>
      </c>
      <c r="AU40" s="19" t="s">
        <v>192</v>
      </c>
    </row>
    <row r="41" spans="1:47" ht="14" x14ac:dyDescent="0.15">
      <c r="F41" s="15"/>
      <c r="G41" s="14" t="s">
        <v>193</v>
      </c>
      <c r="H41" s="21">
        <v>1457</v>
      </c>
      <c r="I41" s="21"/>
      <c r="J41" s="20" t="s">
        <v>18</v>
      </c>
      <c r="K41" s="19" t="s">
        <v>192</v>
      </c>
      <c r="L41" s="18"/>
      <c r="M41" s="14" t="s">
        <v>194</v>
      </c>
      <c r="N41" s="13" t="s">
        <v>422</v>
      </c>
      <c r="O41" s="13"/>
      <c r="P41" s="13"/>
      <c r="Q41" s="19" t="s">
        <v>192</v>
      </c>
      <c r="X41" s="15"/>
      <c r="Y41" s="14" t="s">
        <v>198</v>
      </c>
      <c r="Z41" s="13" t="s">
        <v>423</v>
      </c>
      <c r="AA41" s="17" t="s">
        <v>6</v>
      </c>
      <c r="AB41" s="13"/>
      <c r="AC41" s="19" t="s">
        <v>192</v>
      </c>
      <c r="AE41" s="14" t="s">
        <v>375</v>
      </c>
      <c r="AF41" s="21" t="s">
        <v>424</v>
      </c>
      <c r="AG41" s="17" t="s">
        <v>6</v>
      </c>
      <c r="AH41" s="20" t="s">
        <v>18</v>
      </c>
      <c r="AI41" s="21"/>
      <c r="AJ41" s="15"/>
      <c r="AK41" s="14" t="s">
        <v>377</v>
      </c>
      <c r="AL41" s="21" t="s">
        <v>425</v>
      </c>
      <c r="AM41" s="17" t="s">
        <v>6</v>
      </c>
      <c r="AN41" s="21"/>
      <c r="AO41" s="21"/>
      <c r="AP41" s="15"/>
      <c r="AQ41" s="14" t="s">
        <v>379</v>
      </c>
      <c r="AR41" s="21" t="s">
        <v>426</v>
      </c>
      <c r="AS41" s="17" t="s">
        <v>6</v>
      </c>
      <c r="AT41" s="20" t="s">
        <v>18</v>
      </c>
      <c r="AU41" s="21"/>
    </row>
    <row r="42" spans="1:47" ht="14" x14ac:dyDescent="0.15">
      <c r="F42" s="15"/>
      <c r="G42" s="14" t="s">
        <v>193</v>
      </c>
      <c r="H42" s="21">
        <v>1458</v>
      </c>
      <c r="I42" s="21"/>
      <c r="J42" s="20" t="s">
        <v>18</v>
      </c>
      <c r="K42" s="19" t="s">
        <v>192</v>
      </c>
      <c r="L42" s="18"/>
      <c r="M42" s="14" t="s">
        <v>194</v>
      </c>
      <c r="N42" s="13" t="s">
        <v>427</v>
      </c>
      <c r="O42" s="13"/>
      <c r="P42" s="13"/>
      <c r="Q42" s="19" t="s">
        <v>192</v>
      </c>
      <c r="X42" s="15"/>
      <c r="Y42" s="14" t="s">
        <v>198</v>
      </c>
      <c r="Z42" s="13" t="s">
        <v>428</v>
      </c>
      <c r="AA42" s="17" t="s">
        <v>6</v>
      </c>
      <c r="AB42" s="13"/>
      <c r="AC42" s="19" t="s">
        <v>192</v>
      </c>
      <c r="AE42" s="14" t="s">
        <v>375</v>
      </c>
      <c r="AF42" s="21" t="s">
        <v>429</v>
      </c>
      <c r="AG42" s="17" t="s">
        <v>6</v>
      </c>
      <c r="AH42" s="20" t="s">
        <v>18</v>
      </c>
      <c r="AI42" s="19" t="s">
        <v>192</v>
      </c>
      <c r="AJ42" s="15"/>
      <c r="AK42" s="14" t="s">
        <v>377</v>
      </c>
      <c r="AL42" s="21" t="s">
        <v>430</v>
      </c>
      <c r="AM42" s="17" t="s">
        <v>6</v>
      </c>
      <c r="AN42" s="21"/>
      <c r="AO42" s="19" t="s">
        <v>192</v>
      </c>
      <c r="AP42" s="15"/>
      <c r="AQ42" s="14" t="s">
        <v>379</v>
      </c>
      <c r="AR42" s="21" t="s">
        <v>431</v>
      </c>
      <c r="AS42" s="17" t="s">
        <v>6</v>
      </c>
      <c r="AT42" s="20" t="s">
        <v>18</v>
      </c>
      <c r="AU42" s="19" t="s">
        <v>192</v>
      </c>
    </row>
    <row r="43" spans="1:47" ht="14" x14ac:dyDescent="0.15">
      <c r="F43" s="15"/>
      <c r="G43" s="14" t="s">
        <v>193</v>
      </c>
      <c r="H43" s="21">
        <v>1460</v>
      </c>
      <c r="I43" s="21"/>
      <c r="J43" s="20" t="s">
        <v>18</v>
      </c>
      <c r="K43" s="21"/>
      <c r="L43" s="18"/>
      <c r="M43" s="14" t="s">
        <v>194</v>
      </c>
      <c r="N43" s="13" t="s">
        <v>432</v>
      </c>
      <c r="O43" s="13"/>
      <c r="P43" s="13"/>
      <c r="Q43" s="19" t="s">
        <v>192</v>
      </c>
      <c r="X43" s="15"/>
      <c r="Y43" s="14" t="s">
        <v>198</v>
      </c>
      <c r="Z43" s="13" t="s">
        <v>433</v>
      </c>
      <c r="AA43" s="17" t="s">
        <v>6</v>
      </c>
      <c r="AB43" s="13"/>
      <c r="AC43" s="19" t="s">
        <v>192</v>
      </c>
      <c r="AE43" s="14" t="s">
        <v>375</v>
      </c>
      <c r="AF43" s="21" t="s">
        <v>434</v>
      </c>
      <c r="AG43" s="17" t="s">
        <v>6</v>
      </c>
      <c r="AH43" s="20" t="s">
        <v>18</v>
      </c>
      <c r="AI43" s="21"/>
      <c r="AJ43" s="15"/>
      <c r="AK43" s="14" t="s">
        <v>377</v>
      </c>
      <c r="AL43" s="21" t="s">
        <v>435</v>
      </c>
      <c r="AM43" s="17" t="s">
        <v>6</v>
      </c>
      <c r="AN43" s="21"/>
      <c r="AO43" s="21"/>
      <c r="AP43" s="15"/>
      <c r="AQ43" s="14" t="s">
        <v>379</v>
      </c>
      <c r="AR43" s="21" t="s">
        <v>436</v>
      </c>
      <c r="AS43" s="17" t="s">
        <v>6</v>
      </c>
      <c r="AT43" s="20" t="s">
        <v>18</v>
      </c>
      <c r="AU43" s="21"/>
    </row>
    <row r="44" spans="1:47" ht="14" x14ac:dyDescent="0.15">
      <c r="F44" s="15"/>
      <c r="G44" s="14" t="s">
        <v>193</v>
      </c>
      <c r="H44" s="21">
        <v>1467</v>
      </c>
      <c r="I44" s="21"/>
      <c r="J44" s="20" t="s">
        <v>18</v>
      </c>
      <c r="K44" s="19" t="s">
        <v>192</v>
      </c>
      <c r="L44" s="18"/>
      <c r="M44" s="14" t="s">
        <v>194</v>
      </c>
      <c r="N44" s="13" t="s">
        <v>437</v>
      </c>
      <c r="O44" s="13"/>
      <c r="P44" s="13"/>
      <c r="Q44" s="19" t="s">
        <v>192</v>
      </c>
      <c r="X44" s="15"/>
      <c r="Y44" s="14" t="s">
        <v>198</v>
      </c>
      <c r="Z44" s="13" t="s">
        <v>438</v>
      </c>
      <c r="AA44" s="17" t="s">
        <v>6</v>
      </c>
      <c r="AB44" s="13"/>
      <c r="AC44" s="19" t="s">
        <v>192</v>
      </c>
      <c r="AE44" s="14" t="s">
        <v>375</v>
      </c>
      <c r="AF44" s="21" t="s">
        <v>439</v>
      </c>
      <c r="AG44" s="17" t="s">
        <v>6</v>
      </c>
      <c r="AH44" s="20" t="s">
        <v>18</v>
      </c>
      <c r="AI44" s="21"/>
      <c r="AJ44" s="15"/>
      <c r="AK44" s="14" t="s">
        <v>377</v>
      </c>
      <c r="AL44" s="21" t="s">
        <v>48</v>
      </c>
      <c r="AM44" s="17" t="s">
        <v>6</v>
      </c>
      <c r="AN44" s="21"/>
      <c r="AO44" s="21"/>
      <c r="AP44" s="15"/>
      <c r="AQ44" s="14" t="s">
        <v>379</v>
      </c>
      <c r="AR44" s="21" t="s">
        <v>440</v>
      </c>
      <c r="AS44" s="17" t="s">
        <v>6</v>
      </c>
      <c r="AT44" s="20" t="s">
        <v>18</v>
      </c>
      <c r="AU44" s="21"/>
    </row>
    <row r="45" spans="1:47" ht="14" x14ac:dyDescent="0.15">
      <c r="F45" s="15"/>
      <c r="G45" s="14" t="s">
        <v>193</v>
      </c>
      <c r="H45" s="21">
        <v>1468</v>
      </c>
      <c r="I45" s="21"/>
      <c r="J45" s="20" t="s">
        <v>18</v>
      </c>
      <c r="K45" s="19" t="s">
        <v>192</v>
      </c>
      <c r="L45" s="18"/>
      <c r="M45" s="14" t="s">
        <v>194</v>
      </c>
      <c r="N45" s="13" t="s">
        <v>441</v>
      </c>
      <c r="O45" s="13"/>
      <c r="P45" s="13"/>
      <c r="Q45" s="19" t="s">
        <v>192</v>
      </c>
      <c r="X45" s="15"/>
      <c r="Y45" s="14" t="s">
        <v>198</v>
      </c>
      <c r="Z45" s="13" t="s">
        <v>442</v>
      </c>
      <c r="AA45" s="17" t="s">
        <v>6</v>
      </c>
      <c r="AB45" s="13"/>
      <c r="AC45" s="19" t="s">
        <v>192</v>
      </c>
      <c r="AE45" s="14" t="s">
        <v>375</v>
      </c>
      <c r="AF45" s="21" t="s">
        <v>443</v>
      </c>
      <c r="AG45" s="17" t="s">
        <v>6</v>
      </c>
      <c r="AH45" s="20" t="s">
        <v>18</v>
      </c>
      <c r="AI45" s="21"/>
      <c r="AJ45" s="15"/>
      <c r="AK45" s="14" t="s">
        <v>377</v>
      </c>
      <c r="AL45" s="21" t="s">
        <v>444</v>
      </c>
      <c r="AM45" s="17" t="s">
        <v>6</v>
      </c>
      <c r="AN45" s="21"/>
      <c r="AO45" s="21"/>
      <c r="AP45" s="15"/>
      <c r="AQ45" s="14" t="s">
        <v>379</v>
      </c>
      <c r="AR45" s="21" t="s">
        <v>445</v>
      </c>
      <c r="AS45" s="17" t="s">
        <v>6</v>
      </c>
      <c r="AT45" s="20" t="s">
        <v>18</v>
      </c>
      <c r="AU45" s="21"/>
    </row>
    <row r="46" spans="1:47" ht="14" x14ac:dyDescent="0.15">
      <c r="F46" s="15"/>
      <c r="G46" s="14" t="s">
        <v>193</v>
      </c>
      <c r="H46" s="21">
        <v>1478</v>
      </c>
      <c r="I46" s="21"/>
      <c r="J46" s="20" t="s">
        <v>18</v>
      </c>
      <c r="K46" s="19" t="s">
        <v>192</v>
      </c>
      <c r="L46" s="18"/>
      <c r="M46" s="14" t="s">
        <v>194</v>
      </c>
      <c r="N46" s="13" t="s">
        <v>446</v>
      </c>
      <c r="O46" s="13"/>
      <c r="P46" s="13"/>
      <c r="Q46" s="19" t="s">
        <v>192</v>
      </c>
      <c r="X46" s="15"/>
      <c r="Y46" s="14" t="s">
        <v>198</v>
      </c>
      <c r="Z46" s="13" t="s">
        <v>447</v>
      </c>
      <c r="AA46" s="17" t="s">
        <v>6</v>
      </c>
      <c r="AB46" s="13"/>
      <c r="AC46" s="19" t="s">
        <v>192</v>
      </c>
      <c r="AE46" s="14" t="s">
        <v>375</v>
      </c>
      <c r="AF46" s="21" t="s">
        <v>448</v>
      </c>
      <c r="AG46" s="17" t="s">
        <v>6</v>
      </c>
      <c r="AH46" s="20" t="s">
        <v>18</v>
      </c>
      <c r="AI46" s="19" t="s">
        <v>192</v>
      </c>
      <c r="AJ46" s="15"/>
      <c r="AK46" s="14" t="s">
        <v>377</v>
      </c>
      <c r="AL46" s="21" t="s">
        <v>449</v>
      </c>
      <c r="AM46" s="17" t="s">
        <v>6</v>
      </c>
      <c r="AN46" s="21"/>
      <c r="AO46" s="19" t="s">
        <v>192</v>
      </c>
      <c r="AP46" s="15"/>
      <c r="AQ46" s="14" t="s">
        <v>379</v>
      </c>
      <c r="AR46" s="21" t="s">
        <v>450</v>
      </c>
      <c r="AS46" s="17" t="s">
        <v>6</v>
      </c>
      <c r="AT46" s="20" t="s">
        <v>18</v>
      </c>
      <c r="AU46" s="19" t="s">
        <v>192</v>
      </c>
    </row>
    <row r="47" spans="1:47" ht="14" x14ac:dyDescent="0.15">
      <c r="F47" s="15"/>
      <c r="G47" s="14" t="s">
        <v>193</v>
      </c>
      <c r="H47" s="21">
        <v>1567</v>
      </c>
      <c r="I47" s="21"/>
      <c r="J47" s="20" t="s">
        <v>18</v>
      </c>
      <c r="K47" s="19" t="s">
        <v>192</v>
      </c>
      <c r="L47" s="18"/>
      <c r="M47" s="14" t="s">
        <v>194</v>
      </c>
      <c r="N47" s="13" t="s">
        <v>451</v>
      </c>
      <c r="O47" s="13"/>
      <c r="P47" s="13"/>
      <c r="Q47" s="19" t="s">
        <v>192</v>
      </c>
      <c r="X47" s="15"/>
      <c r="Y47" s="14" t="s">
        <v>198</v>
      </c>
      <c r="Z47" s="13" t="s">
        <v>452</v>
      </c>
      <c r="AA47" s="17" t="s">
        <v>6</v>
      </c>
      <c r="AB47" s="13"/>
      <c r="AC47" s="19" t="s">
        <v>192</v>
      </c>
      <c r="AE47" s="14" t="s">
        <v>375</v>
      </c>
      <c r="AF47" s="21" t="s">
        <v>453</v>
      </c>
      <c r="AG47" s="17" t="s">
        <v>6</v>
      </c>
      <c r="AH47" s="20" t="s">
        <v>18</v>
      </c>
      <c r="AI47" s="19" t="s">
        <v>192</v>
      </c>
      <c r="AJ47" s="15"/>
      <c r="AK47" s="14" t="s">
        <v>377</v>
      </c>
      <c r="AL47" s="21" t="s">
        <v>454</v>
      </c>
      <c r="AM47" s="17" t="s">
        <v>6</v>
      </c>
      <c r="AN47" s="21"/>
      <c r="AO47" s="19" t="s">
        <v>192</v>
      </c>
      <c r="AP47" s="15"/>
      <c r="AQ47" s="14" t="s">
        <v>379</v>
      </c>
      <c r="AR47" s="21" t="s">
        <v>455</v>
      </c>
      <c r="AS47" s="17" t="s">
        <v>6</v>
      </c>
      <c r="AT47" s="20" t="s">
        <v>18</v>
      </c>
      <c r="AU47" s="19" t="s">
        <v>192</v>
      </c>
    </row>
    <row r="48" spans="1:47" ht="14" x14ac:dyDescent="0.15">
      <c r="F48" s="15"/>
      <c r="G48" s="14" t="s">
        <v>193</v>
      </c>
      <c r="H48" s="21">
        <v>1568</v>
      </c>
      <c r="I48" s="21"/>
      <c r="J48" s="20" t="s">
        <v>18</v>
      </c>
      <c r="K48" s="19" t="s">
        <v>192</v>
      </c>
      <c r="L48" s="18"/>
      <c r="M48" s="14" t="s">
        <v>194</v>
      </c>
      <c r="N48" s="13" t="s">
        <v>456</v>
      </c>
      <c r="O48" s="13"/>
      <c r="P48" s="13"/>
      <c r="Q48" s="19" t="s">
        <v>192</v>
      </c>
      <c r="X48" s="15"/>
      <c r="Y48" s="14" t="s">
        <v>198</v>
      </c>
      <c r="Z48" s="13" t="s">
        <v>457</v>
      </c>
      <c r="AA48" s="17" t="s">
        <v>6</v>
      </c>
      <c r="AB48" s="13"/>
      <c r="AC48" s="19" t="s">
        <v>192</v>
      </c>
      <c r="AE48" s="14" t="s">
        <v>375</v>
      </c>
      <c r="AF48" s="21" t="s">
        <v>458</v>
      </c>
      <c r="AG48" s="17" t="s">
        <v>6</v>
      </c>
      <c r="AH48" s="20" t="s">
        <v>18</v>
      </c>
      <c r="AI48" s="21"/>
      <c r="AJ48" s="15"/>
      <c r="AK48" s="14" t="s">
        <v>377</v>
      </c>
      <c r="AL48" s="21" t="s">
        <v>459</v>
      </c>
      <c r="AM48" s="17" t="s">
        <v>6</v>
      </c>
      <c r="AN48" s="21"/>
      <c r="AO48" s="21"/>
      <c r="AP48" s="15"/>
      <c r="AQ48" s="14" t="s">
        <v>379</v>
      </c>
      <c r="AR48" s="21" t="s">
        <v>460</v>
      </c>
      <c r="AS48" s="17" t="s">
        <v>6</v>
      </c>
      <c r="AT48" s="20" t="s">
        <v>18</v>
      </c>
      <c r="AU48" s="21"/>
    </row>
    <row r="49" spans="6:47" ht="14" x14ac:dyDescent="0.15">
      <c r="F49" s="15"/>
      <c r="G49" s="14" t="s">
        <v>193</v>
      </c>
      <c r="H49" s="21">
        <v>1578</v>
      </c>
      <c r="I49" s="21"/>
      <c r="J49" s="20" t="s">
        <v>18</v>
      </c>
      <c r="K49" s="19" t="s">
        <v>192</v>
      </c>
      <c r="L49" s="18"/>
      <c r="M49" s="14" t="s">
        <v>194</v>
      </c>
      <c r="N49" s="13" t="s">
        <v>461</v>
      </c>
      <c r="O49" s="13"/>
      <c r="P49" s="13"/>
      <c r="Q49" s="19" t="s">
        <v>192</v>
      </c>
      <c r="X49" s="15"/>
      <c r="Y49" s="14" t="s">
        <v>198</v>
      </c>
      <c r="Z49" s="13" t="s">
        <v>462</v>
      </c>
      <c r="AA49" s="17" t="s">
        <v>6</v>
      </c>
      <c r="AB49" s="13"/>
      <c r="AC49" s="19" t="s">
        <v>192</v>
      </c>
      <c r="AE49" s="14" t="s">
        <v>375</v>
      </c>
      <c r="AF49" s="21" t="s">
        <v>463</v>
      </c>
      <c r="AG49" s="17" t="s">
        <v>6</v>
      </c>
      <c r="AH49" s="20" t="s">
        <v>18</v>
      </c>
      <c r="AI49" s="19" t="s">
        <v>192</v>
      </c>
      <c r="AJ49" s="15"/>
      <c r="AK49" s="14" t="s">
        <v>377</v>
      </c>
      <c r="AL49" s="21" t="s">
        <v>464</v>
      </c>
      <c r="AM49" s="17" t="s">
        <v>6</v>
      </c>
      <c r="AN49" s="21"/>
      <c r="AO49" s="19" t="s">
        <v>192</v>
      </c>
      <c r="AP49" s="15"/>
      <c r="AQ49" s="14" t="s">
        <v>379</v>
      </c>
      <c r="AR49" s="21" t="s">
        <v>465</v>
      </c>
      <c r="AS49" s="17" t="s">
        <v>6</v>
      </c>
      <c r="AT49" s="20" t="s">
        <v>18</v>
      </c>
      <c r="AU49" s="19" t="s">
        <v>192</v>
      </c>
    </row>
    <row r="50" spans="6:47" ht="14" x14ac:dyDescent="0.15">
      <c r="F50" s="15"/>
      <c r="G50" s="14" t="s">
        <v>193</v>
      </c>
      <c r="H50" s="21">
        <v>1678</v>
      </c>
      <c r="I50" s="21"/>
      <c r="J50" s="20" t="s">
        <v>18</v>
      </c>
      <c r="K50" s="19" t="s">
        <v>192</v>
      </c>
      <c r="L50" s="18"/>
      <c r="M50" s="14" t="s">
        <v>194</v>
      </c>
      <c r="N50" s="13" t="s">
        <v>466</v>
      </c>
      <c r="O50" s="13"/>
      <c r="P50" s="13"/>
      <c r="Q50" s="19" t="s">
        <v>192</v>
      </c>
      <c r="X50" s="15"/>
      <c r="Y50" s="14" t="s">
        <v>198</v>
      </c>
      <c r="Z50" s="13" t="s">
        <v>467</v>
      </c>
      <c r="AA50" s="17" t="s">
        <v>6</v>
      </c>
      <c r="AB50" s="13"/>
      <c r="AC50" s="19" t="s">
        <v>192</v>
      </c>
      <c r="AE50" s="14" t="s">
        <v>375</v>
      </c>
      <c r="AF50" s="21" t="s">
        <v>468</v>
      </c>
      <c r="AG50" s="17" t="s">
        <v>6</v>
      </c>
      <c r="AH50" s="20" t="s">
        <v>18</v>
      </c>
      <c r="AI50" s="21"/>
      <c r="AJ50" s="15"/>
      <c r="AK50" s="14" t="s">
        <v>377</v>
      </c>
      <c r="AL50" s="21" t="s">
        <v>469</v>
      </c>
      <c r="AM50" s="17" t="s">
        <v>6</v>
      </c>
      <c r="AN50" s="21"/>
      <c r="AO50" s="21"/>
      <c r="AP50" s="15"/>
      <c r="AQ50" s="14" t="s">
        <v>379</v>
      </c>
      <c r="AR50" s="21" t="s">
        <v>470</v>
      </c>
      <c r="AS50" s="17" t="s">
        <v>6</v>
      </c>
      <c r="AT50" s="20" t="s">
        <v>18</v>
      </c>
      <c r="AU50" s="21"/>
    </row>
    <row r="51" spans="6:47" ht="14" x14ac:dyDescent="0.15">
      <c r="F51" s="15"/>
      <c r="G51" s="14" t="s">
        <v>193</v>
      </c>
      <c r="H51" s="21">
        <v>2000</v>
      </c>
      <c r="I51" s="21"/>
      <c r="J51" s="20" t="s">
        <v>18</v>
      </c>
      <c r="K51" s="21"/>
      <c r="L51" s="18"/>
      <c r="M51" s="14" t="s">
        <v>194</v>
      </c>
      <c r="N51" s="13" t="s">
        <v>471</v>
      </c>
      <c r="O51" s="13"/>
      <c r="P51" s="13"/>
      <c r="Q51" s="19" t="s">
        <v>192</v>
      </c>
      <c r="X51" s="15"/>
      <c r="Y51" s="14" t="s">
        <v>198</v>
      </c>
      <c r="Z51" s="13" t="s">
        <v>472</v>
      </c>
      <c r="AA51" s="17" t="s">
        <v>6</v>
      </c>
      <c r="AB51" s="13"/>
      <c r="AC51" s="19" t="s">
        <v>192</v>
      </c>
      <c r="AE51" s="14" t="s">
        <v>375</v>
      </c>
      <c r="AF51" s="21" t="s">
        <v>473</v>
      </c>
      <c r="AG51" s="17" t="s">
        <v>6</v>
      </c>
      <c r="AH51" s="20" t="s">
        <v>18</v>
      </c>
      <c r="AI51" s="21"/>
      <c r="AJ51" s="15"/>
      <c r="AK51" s="14" t="s">
        <v>377</v>
      </c>
      <c r="AL51" s="21" t="s">
        <v>474</v>
      </c>
      <c r="AM51" s="17" t="s">
        <v>6</v>
      </c>
      <c r="AN51" s="21"/>
      <c r="AO51" s="21"/>
      <c r="AP51" s="15"/>
      <c r="AQ51" s="14" t="s">
        <v>379</v>
      </c>
      <c r="AR51" s="21" t="s">
        <v>475</v>
      </c>
      <c r="AS51" s="17" t="s">
        <v>6</v>
      </c>
      <c r="AT51" s="20" t="s">
        <v>18</v>
      </c>
      <c r="AU51" s="21"/>
    </row>
    <row r="52" spans="6:47" ht="14" x14ac:dyDescent="0.15">
      <c r="F52" s="15"/>
      <c r="G52" s="14" t="s">
        <v>193</v>
      </c>
      <c r="H52" s="21">
        <v>2300</v>
      </c>
      <c r="I52" s="21"/>
      <c r="J52" s="20" t="s">
        <v>18</v>
      </c>
      <c r="K52" s="21"/>
      <c r="L52" s="18"/>
      <c r="M52" s="14" t="s">
        <v>194</v>
      </c>
      <c r="N52" s="13" t="s">
        <v>476</v>
      </c>
      <c r="O52" s="13"/>
      <c r="P52" s="13"/>
      <c r="Q52" s="19" t="s">
        <v>192</v>
      </c>
      <c r="X52" s="15"/>
      <c r="Y52" s="14" t="s">
        <v>198</v>
      </c>
      <c r="Z52" s="13" t="s">
        <v>477</v>
      </c>
      <c r="AA52" s="17" t="s">
        <v>6</v>
      </c>
      <c r="AB52" s="13"/>
      <c r="AC52" s="19" t="s">
        <v>192</v>
      </c>
      <c r="AE52" s="14" t="s">
        <v>375</v>
      </c>
      <c r="AF52" s="21" t="s">
        <v>478</v>
      </c>
      <c r="AG52" s="17" t="s">
        <v>6</v>
      </c>
      <c r="AH52" s="20" t="s">
        <v>18</v>
      </c>
      <c r="AI52" s="21"/>
      <c r="AJ52" s="15"/>
      <c r="AK52" s="14" t="s">
        <v>377</v>
      </c>
      <c r="AL52" s="21" t="s">
        <v>479</v>
      </c>
      <c r="AM52" s="17" t="s">
        <v>6</v>
      </c>
      <c r="AN52" s="21"/>
      <c r="AO52" s="21"/>
      <c r="AP52" s="15"/>
      <c r="AQ52" s="14" t="s">
        <v>379</v>
      </c>
      <c r="AR52" s="21" t="s">
        <v>480</v>
      </c>
      <c r="AS52" s="17" t="s">
        <v>6</v>
      </c>
      <c r="AT52" s="20" t="s">
        <v>18</v>
      </c>
      <c r="AU52" s="21"/>
    </row>
    <row r="53" spans="6:47" ht="14" x14ac:dyDescent="0.15">
      <c r="F53" s="15"/>
      <c r="G53" s="14" t="s">
        <v>193</v>
      </c>
      <c r="H53" s="21">
        <v>2340</v>
      </c>
      <c r="I53" s="21"/>
      <c r="J53" s="20" t="s">
        <v>18</v>
      </c>
      <c r="K53" s="21"/>
      <c r="L53" s="18"/>
      <c r="M53" s="14" t="s">
        <v>194</v>
      </c>
      <c r="N53" s="13" t="s">
        <v>481</v>
      </c>
      <c r="O53" s="13"/>
      <c r="P53" s="13"/>
      <c r="Q53" s="19" t="s">
        <v>192</v>
      </c>
      <c r="X53" s="15"/>
      <c r="Y53" s="14" t="s">
        <v>198</v>
      </c>
      <c r="Z53" s="13" t="s">
        <v>482</v>
      </c>
      <c r="AA53" s="17" t="s">
        <v>6</v>
      </c>
      <c r="AB53" s="13"/>
      <c r="AC53" s="19" t="s">
        <v>192</v>
      </c>
      <c r="AE53" s="14" t="s">
        <v>375</v>
      </c>
      <c r="AF53" s="21" t="s">
        <v>483</v>
      </c>
      <c r="AG53" s="17" t="s">
        <v>6</v>
      </c>
      <c r="AH53" s="20" t="s">
        <v>18</v>
      </c>
      <c r="AI53" s="19" t="s">
        <v>192</v>
      </c>
      <c r="AJ53" s="15"/>
      <c r="AK53" s="14" t="s">
        <v>377</v>
      </c>
      <c r="AL53" s="21" t="s">
        <v>484</v>
      </c>
      <c r="AM53" s="17" t="s">
        <v>6</v>
      </c>
      <c r="AN53" s="21"/>
      <c r="AO53" s="19" t="s">
        <v>192</v>
      </c>
      <c r="AP53" s="15"/>
      <c r="AQ53" s="14" t="s">
        <v>379</v>
      </c>
      <c r="AR53" s="21" t="s">
        <v>485</v>
      </c>
      <c r="AS53" s="17" t="s">
        <v>6</v>
      </c>
      <c r="AT53" s="20" t="s">
        <v>18</v>
      </c>
      <c r="AU53" s="19" t="s">
        <v>192</v>
      </c>
    </row>
    <row r="54" spans="6:47" ht="14" x14ac:dyDescent="0.15">
      <c r="F54" s="15"/>
      <c r="G54" s="14" t="s">
        <v>193</v>
      </c>
      <c r="H54" s="21">
        <v>2345</v>
      </c>
      <c r="I54" s="21"/>
      <c r="J54" s="20" t="s">
        <v>18</v>
      </c>
      <c r="K54" s="21"/>
      <c r="L54" s="18"/>
      <c r="M54" s="14" t="s">
        <v>194</v>
      </c>
      <c r="N54" s="13" t="s">
        <v>486</v>
      </c>
      <c r="O54" s="13"/>
      <c r="P54" s="13"/>
      <c r="Q54" s="19" t="s">
        <v>192</v>
      </c>
      <c r="X54" s="15"/>
      <c r="Y54" s="14" t="s">
        <v>198</v>
      </c>
      <c r="Z54" s="13" t="s">
        <v>487</v>
      </c>
      <c r="AA54" s="17" t="s">
        <v>6</v>
      </c>
      <c r="AB54" s="13"/>
      <c r="AC54" s="19" t="s">
        <v>192</v>
      </c>
      <c r="AE54" s="14" t="s">
        <v>375</v>
      </c>
      <c r="AF54" s="21" t="s">
        <v>488</v>
      </c>
      <c r="AG54" s="17" t="s">
        <v>6</v>
      </c>
      <c r="AH54" s="20" t="s">
        <v>18</v>
      </c>
      <c r="AI54" s="21"/>
      <c r="AJ54" s="15"/>
      <c r="AK54" s="14" t="s">
        <v>377</v>
      </c>
      <c r="AL54" s="21" t="s">
        <v>489</v>
      </c>
      <c r="AM54" s="17" t="s">
        <v>6</v>
      </c>
      <c r="AN54" s="21"/>
      <c r="AO54" s="21"/>
      <c r="AP54" s="15"/>
      <c r="AQ54" s="14" t="s">
        <v>379</v>
      </c>
      <c r="AR54" s="21" t="s">
        <v>490</v>
      </c>
      <c r="AS54" s="17" t="s">
        <v>6</v>
      </c>
      <c r="AT54" s="20" t="s">
        <v>18</v>
      </c>
      <c r="AU54" s="21"/>
    </row>
    <row r="55" spans="6:47" ht="14" x14ac:dyDescent="0.15">
      <c r="F55" s="15"/>
      <c r="G55" s="14" t="s">
        <v>193</v>
      </c>
      <c r="H55" s="21">
        <v>2347</v>
      </c>
      <c r="I55" s="21"/>
      <c r="J55" s="20" t="s">
        <v>18</v>
      </c>
      <c r="K55" s="21"/>
      <c r="L55" s="18"/>
      <c r="M55" s="14" t="s">
        <v>194</v>
      </c>
      <c r="N55" s="13" t="s">
        <v>491</v>
      </c>
      <c r="O55" s="13"/>
      <c r="P55" s="13"/>
      <c r="Q55" s="19" t="s">
        <v>192</v>
      </c>
      <c r="X55" s="15"/>
      <c r="Y55" s="14" t="s">
        <v>198</v>
      </c>
      <c r="Z55" s="13" t="s">
        <v>492</v>
      </c>
      <c r="AA55" s="17" t="s">
        <v>6</v>
      </c>
      <c r="AB55" s="13"/>
      <c r="AC55" s="19" t="s">
        <v>192</v>
      </c>
      <c r="AE55" s="14" t="s">
        <v>375</v>
      </c>
      <c r="AF55" s="21" t="s">
        <v>493</v>
      </c>
      <c r="AG55" s="17" t="s">
        <v>6</v>
      </c>
      <c r="AH55" s="20" t="s">
        <v>18</v>
      </c>
      <c r="AI55" s="13"/>
      <c r="AJ55" s="15"/>
      <c r="AK55" s="14" t="s">
        <v>377</v>
      </c>
      <c r="AL55" s="21" t="s">
        <v>494</v>
      </c>
      <c r="AM55" s="17" t="s">
        <v>6</v>
      </c>
      <c r="AN55" s="21"/>
      <c r="AO55" s="21"/>
      <c r="AP55" s="15"/>
      <c r="AQ55" s="14" t="s">
        <v>379</v>
      </c>
      <c r="AR55" s="21" t="s">
        <v>495</v>
      </c>
      <c r="AS55" s="17" t="s">
        <v>6</v>
      </c>
      <c r="AT55" s="20" t="s">
        <v>18</v>
      </c>
      <c r="AU55" s="13"/>
    </row>
    <row r="56" spans="6:47" ht="14" x14ac:dyDescent="0.15">
      <c r="F56" s="15"/>
      <c r="G56" s="14" t="s">
        <v>193</v>
      </c>
      <c r="H56" s="21">
        <v>2348</v>
      </c>
      <c r="I56" s="21"/>
      <c r="J56" s="20" t="s">
        <v>18</v>
      </c>
      <c r="K56" s="21"/>
      <c r="L56" s="18"/>
      <c r="M56" s="14" t="s">
        <v>194</v>
      </c>
      <c r="N56" s="13" t="s">
        <v>496</v>
      </c>
      <c r="O56" s="13"/>
      <c r="P56" s="13"/>
      <c r="Q56" s="19" t="s">
        <v>192</v>
      </c>
      <c r="X56" s="15"/>
      <c r="Y56" s="14" t="s">
        <v>198</v>
      </c>
      <c r="Z56" s="13" t="s">
        <v>497</v>
      </c>
      <c r="AA56" s="17" t="s">
        <v>6</v>
      </c>
      <c r="AB56" s="13"/>
      <c r="AC56" s="19" t="s">
        <v>192</v>
      </c>
      <c r="AE56" s="14" t="s">
        <v>375</v>
      </c>
      <c r="AF56" s="21" t="s">
        <v>498</v>
      </c>
      <c r="AG56" s="17" t="s">
        <v>6</v>
      </c>
      <c r="AH56" s="20" t="s">
        <v>18</v>
      </c>
      <c r="AI56" s="13"/>
      <c r="AJ56" s="15"/>
      <c r="AK56" s="14" t="s">
        <v>377</v>
      </c>
      <c r="AL56" s="21" t="s">
        <v>499</v>
      </c>
      <c r="AM56" s="17" t="s">
        <v>6</v>
      </c>
      <c r="AN56" s="21"/>
      <c r="AO56" s="21"/>
      <c r="AP56" s="15"/>
      <c r="AQ56" s="14" t="s">
        <v>379</v>
      </c>
      <c r="AR56" s="21" t="s">
        <v>500</v>
      </c>
      <c r="AS56" s="17" t="s">
        <v>6</v>
      </c>
      <c r="AT56" s="20" t="s">
        <v>18</v>
      </c>
      <c r="AU56" s="13"/>
    </row>
    <row r="57" spans="6:47" ht="14" x14ac:dyDescent="0.15">
      <c r="F57" s="15"/>
      <c r="G57" s="14" t="s">
        <v>193</v>
      </c>
      <c r="H57" s="21">
        <v>2350</v>
      </c>
      <c r="I57" s="21"/>
      <c r="J57" s="20" t="s">
        <v>18</v>
      </c>
      <c r="K57" s="21"/>
      <c r="L57" s="18"/>
      <c r="M57" s="14" t="s">
        <v>194</v>
      </c>
      <c r="N57" s="13" t="s">
        <v>501</v>
      </c>
      <c r="O57" s="13"/>
      <c r="P57" s="13"/>
      <c r="Q57" s="19" t="s">
        <v>192</v>
      </c>
      <c r="X57" s="15"/>
      <c r="Y57" s="14" t="s">
        <v>198</v>
      </c>
      <c r="Z57" s="13" t="s">
        <v>502</v>
      </c>
      <c r="AA57" s="17" t="s">
        <v>6</v>
      </c>
      <c r="AB57" s="13"/>
      <c r="AC57" s="19" t="s">
        <v>192</v>
      </c>
      <c r="AE57" s="14" t="s">
        <v>375</v>
      </c>
      <c r="AF57" s="21" t="s">
        <v>503</v>
      </c>
      <c r="AG57" s="17" t="s">
        <v>6</v>
      </c>
      <c r="AH57" s="20" t="s">
        <v>18</v>
      </c>
      <c r="AI57" s="13"/>
      <c r="AJ57" s="15"/>
      <c r="AK57" s="14" t="s">
        <v>377</v>
      </c>
      <c r="AL57" s="21" t="s">
        <v>504</v>
      </c>
      <c r="AM57" s="17" t="s">
        <v>6</v>
      </c>
      <c r="AN57" s="21"/>
      <c r="AO57" s="21"/>
      <c r="AP57" s="15"/>
      <c r="AQ57" s="14" t="s">
        <v>379</v>
      </c>
      <c r="AR57" s="21" t="s">
        <v>505</v>
      </c>
      <c r="AS57" s="17" t="s">
        <v>6</v>
      </c>
      <c r="AT57" s="20" t="s">
        <v>18</v>
      </c>
      <c r="AU57" s="13"/>
    </row>
    <row r="58" spans="6:47" ht="14" x14ac:dyDescent="0.15">
      <c r="F58" s="15"/>
      <c r="G58" s="14" t="s">
        <v>193</v>
      </c>
      <c r="H58" s="21">
        <v>2356</v>
      </c>
      <c r="I58" s="21"/>
      <c r="J58" s="20" t="s">
        <v>18</v>
      </c>
      <c r="K58" s="21"/>
      <c r="L58" s="18"/>
      <c r="M58" s="14" t="s">
        <v>194</v>
      </c>
      <c r="N58" s="13" t="s">
        <v>506</v>
      </c>
      <c r="O58" s="13"/>
      <c r="P58" s="13"/>
      <c r="Q58" s="19" t="s">
        <v>192</v>
      </c>
      <c r="X58" s="15"/>
      <c r="Y58" s="14" t="s">
        <v>198</v>
      </c>
      <c r="Z58" s="13" t="s">
        <v>507</v>
      </c>
      <c r="AA58" s="17" t="s">
        <v>6</v>
      </c>
      <c r="AB58" s="13"/>
      <c r="AC58" s="19" t="s">
        <v>192</v>
      </c>
    </row>
    <row r="59" spans="6:47" ht="14" x14ac:dyDescent="0.15">
      <c r="F59" s="15"/>
      <c r="G59" s="14" t="s">
        <v>193</v>
      </c>
      <c r="H59" s="21">
        <v>2357</v>
      </c>
      <c r="I59" s="21"/>
      <c r="J59" s="20" t="s">
        <v>18</v>
      </c>
      <c r="K59" s="21"/>
      <c r="L59" s="18"/>
      <c r="M59" s="14" t="s">
        <v>194</v>
      </c>
      <c r="N59" s="13" t="s">
        <v>508</v>
      </c>
      <c r="O59" s="13"/>
      <c r="P59" s="13"/>
      <c r="Q59" s="19" t="s">
        <v>192</v>
      </c>
      <c r="X59" s="15"/>
      <c r="Y59" s="14" t="s">
        <v>198</v>
      </c>
      <c r="Z59" s="13" t="s">
        <v>509</v>
      </c>
      <c r="AA59" s="17" t="s">
        <v>6</v>
      </c>
      <c r="AB59" s="13"/>
      <c r="AC59" s="19" t="s">
        <v>192</v>
      </c>
    </row>
    <row r="60" spans="6:47" ht="14" x14ac:dyDescent="0.15">
      <c r="F60" s="15"/>
      <c r="G60" s="14" t="s">
        <v>193</v>
      </c>
      <c r="H60" s="21">
        <v>2358</v>
      </c>
      <c r="I60" s="21"/>
      <c r="J60" s="20" t="s">
        <v>18</v>
      </c>
      <c r="K60" s="21"/>
      <c r="L60" s="18"/>
      <c r="M60" s="14" t="s">
        <v>194</v>
      </c>
      <c r="N60" s="13" t="s">
        <v>510</v>
      </c>
      <c r="O60" s="13"/>
      <c r="P60" s="13"/>
      <c r="Q60" s="19" t="s">
        <v>192</v>
      </c>
      <c r="X60" s="15"/>
      <c r="Y60" s="14" t="s">
        <v>198</v>
      </c>
      <c r="Z60" s="13" t="s">
        <v>511</v>
      </c>
      <c r="AA60" s="17" t="s">
        <v>6</v>
      </c>
      <c r="AB60" s="13"/>
      <c r="AC60" s="19" t="s">
        <v>192</v>
      </c>
    </row>
    <row r="61" spans="6:47" ht="14" x14ac:dyDescent="0.15">
      <c r="F61" s="15"/>
      <c r="G61" s="14" t="s">
        <v>193</v>
      </c>
      <c r="H61" s="21">
        <v>2360</v>
      </c>
      <c r="I61" s="21"/>
      <c r="J61" s="20" t="s">
        <v>18</v>
      </c>
      <c r="K61" s="21"/>
      <c r="L61" s="18"/>
      <c r="M61" s="14" t="s">
        <v>194</v>
      </c>
      <c r="N61" s="13" t="s">
        <v>512</v>
      </c>
      <c r="O61" s="13"/>
      <c r="P61" s="13"/>
      <c r="Q61" s="19" t="s">
        <v>192</v>
      </c>
      <c r="X61" s="15"/>
      <c r="Y61" s="14" t="s">
        <v>198</v>
      </c>
      <c r="Z61" s="13" t="s">
        <v>513</v>
      </c>
      <c r="AA61" s="17" t="s">
        <v>6</v>
      </c>
      <c r="AB61" s="13"/>
      <c r="AC61" s="19" t="s">
        <v>192</v>
      </c>
    </row>
    <row r="62" spans="6:47" ht="14" x14ac:dyDescent="0.15">
      <c r="F62" s="15"/>
      <c r="G62" s="14" t="s">
        <v>193</v>
      </c>
      <c r="H62" s="21">
        <v>2367</v>
      </c>
      <c r="I62" s="21"/>
      <c r="J62" s="20" t="s">
        <v>18</v>
      </c>
      <c r="K62" s="21"/>
      <c r="L62" s="18"/>
      <c r="M62" s="14" t="s">
        <v>194</v>
      </c>
      <c r="N62" s="13" t="s">
        <v>514</v>
      </c>
      <c r="O62" s="13"/>
      <c r="P62" s="13"/>
      <c r="Q62" s="19" t="s">
        <v>192</v>
      </c>
      <c r="X62" s="15"/>
      <c r="Y62" s="14" t="s">
        <v>198</v>
      </c>
      <c r="Z62" s="13" t="s">
        <v>515</v>
      </c>
      <c r="AA62" s="17" t="s">
        <v>6</v>
      </c>
      <c r="AB62" s="13"/>
      <c r="AC62" s="19" t="s">
        <v>192</v>
      </c>
    </row>
    <row r="63" spans="6:47" ht="14" x14ac:dyDescent="0.15">
      <c r="F63" s="15"/>
      <c r="G63" s="14" t="s">
        <v>193</v>
      </c>
      <c r="H63" s="21">
        <v>2368</v>
      </c>
      <c r="I63" s="21"/>
      <c r="J63" s="20" t="s">
        <v>18</v>
      </c>
      <c r="K63" s="21"/>
      <c r="L63" s="18"/>
      <c r="M63" s="14" t="s">
        <v>194</v>
      </c>
      <c r="N63" s="13" t="s">
        <v>516</v>
      </c>
      <c r="O63" s="13"/>
      <c r="P63" s="13"/>
      <c r="Q63" s="19" t="s">
        <v>192</v>
      </c>
      <c r="X63" s="15"/>
      <c r="Y63" s="14" t="s">
        <v>198</v>
      </c>
      <c r="Z63" s="13" t="s">
        <v>517</v>
      </c>
      <c r="AA63" s="17" t="s">
        <v>6</v>
      </c>
      <c r="AB63" s="13"/>
      <c r="AC63" s="19" t="s">
        <v>192</v>
      </c>
    </row>
    <row r="64" spans="6:47" ht="14" x14ac:dyDescent="0.15">
      <c r="F64" s="15"/>
      <c r="G64" s="14" t="s">
        <v>193</v>
      </c>
      <c r="H64" s="21">
        <v>2378</v>
      </c>
      <c r="I64" s="21"/>
      <c r="J64" s="20" t="s">
        <v>18</v>
      </c>
      <c r="K64" s="21"/>
      <c r="L64" s="18"/>
      <c r="M64" s="14" t="s">
        <v>194</v>
      </c>
      <c r="N64" s="13" t="s">
        <v>518</v>
      </c>
      <c r="O64" s="13"/>
      <c r="P64" s="13"/>
      <c r="Q64" s="19" t="s">
        <v>192</v>
      </c>
      <c r="X64" s="15"/>
      <c r="Y64" s="14" t="s">
        <v>198</v>
      </c>
      <c r="Z64" s="13" t="s">
        <v>519</v>
      </c>
      <c r="AA64" s="17" t="s">
        <v>6</v>
      </c>
      <c r="AB64" s="13"/>
      <c r="AC64" s="19" t="s">
        <v>192</v>
      </c>
    </row>
    <row r="65" spans="6:29" ht="14" x14ac:dyDescent="0.15">
      <c r="F65" s="15"/>
      <c r="G65" s="14" t="s">
        <v>193</v>
      </c>
      <c r="H65" s="21">
        <v>2400</v>
      </c>
      <c r="I65" s="21"/>
      <c r="J65" s="20" t="s">
        <v>18</v>
      </c>
      <c r="K65" s="21"/>
      <c r="L65" s="18"/>
      <c r="M65" s="14" t="s">
        <v>194</v>
      </c>
      <c r="N65" s="13" t="s">
        <v>520</v>
      </c>
      <c r="O65" s="13"/>
      <c r="P65" s="13"/>
      <c r="Q65" s="19" t="s">
        <v>192</v>
      </c>
      <c r="X65" s="15"/>
      <c r="Y65" s="14" t="s">
        <v>198</v>
      </c>
      <c r="Z65" s="13" t="s">
        <v>521</v>
      </c>
      <c r="AA65" s="17" t="s">
        <v>6</v>
      </c>
      <c r="AB65" s="13"/>
      <c r="AC65" s="19" t="s">
        <v>192</v>
      </c>
    </row>
    <row r="66" spans="6:29" ht="14" x14ac:dyDescent="0.15">
      <c r="F66" s="15"/>
      <c r="G66" s="14" t="s">
        <v>193</v>
      </c>
      <c r="H66" s="21">
        <v>2450</v>
      </c>
      <c r="I66" s="21"/>
      <c r="J66" s="20" t="s">
        <v>18</v>
      </c>
      <c r="K66" s="21"/>
      <c r="L66" s="18"/>
      <c r="M66" s="14" t="s">
        <v>194</v>
      </c>
      <c r="N66" s="13" t="s">
        <v>522</v>
      </c>
      <c r="O66" s="13"/>
      <c r="P66" s="13"/>
      <c r="Q66" s="19" t="s">
        <v>192</v>
      </c>
      <c r="X66" s="15"/>
      <c r="Y66" s="14" t="s">
        <v>198</v>
      </c>
      <c r="Z66" s="13" t="s">
        <v>523</v>
      </c>
      <c r="AA66" s="17" t="s">
        <v>6</v>
      </c>
      <c r="AB66" s="13"/>
      <c r="AC66" s="19" t="s">
        <v>192</v>
      </c>
    </row>
    <row r="67" spans="6:29" ht="14" x14ac:dyDescent="0.15">
      <c r="F67" s="15"/>
      <c r="G67" s="14" t="s">
        <v>193</v>
      </c>
      <c r="H67" s="21">
        <v>2456</v>
      </c>
      <c r="I67" s="21"/>
      <c r="J67" s="20" t="s">
        <v>18</v>
      </c>
      <c r="K67" s="21"/>
      <c r="L67" s="18"/>
      <c r="M67" s="14" t="s">
        <v>194</v>
      </c>
      <c r="N67" s="13" t="s">
        <v>524</v>
      </c>
      <c r="O67" s="13"/>
      <c r="P67" s="13"/>
      <c r="Q67" s="19" t="s">
        <v>192</v>
      </c>
      <c r="X67" s="15"/>
      <c r="Y67" s="14" t="s">
        <v>198</v>
      </c>
      <c r="Z67" s="13" t="s">
        <v>525</v>
      </c>
      <c r="AA67" s="17" t="s">
        <v>6</v>
      </c>
      <c r="AB67" s="13"/>
      <c r="AC67" s="19" t="s">
        <v>192</v>
      </c>
    </row>
    <row r="68" spans="6:29" ht="14" x14ac:dyDescent="0.15">
      <c r="F68" s="15"/>
      <c r="G68" s="14" t="s">
        <v>193</v>
      </c>
      <c r="H68" s="21">
        <v>2457</v>
      </c>
      <c r="I68" s="21"/>
      <c r="J68" s="20" t="s">
        <v>18</v>
      </c>
      <c r="K68" s="21"/>
      <c r="L68" s="18"/>
      <c r="M68" s="14" t="s">
        <v>194</v>
      </c>
      <c r="N68" s="13" t="s">
        <v>526</v>
      </c>
      <c r="O68" s="13"/>
      <c r="P68" s="13"/>
      <c r="Q68" s="19" t="s">
        <v>192</v>
      </c>
      <c r="X68" s="15"/>
      <c r="Y68" s="14" t="s">
        <v>198</v>
      </c>
      <c r="Z68" s="13" t="s">
        <v>527</v>
      </c>
      <c r="AA68" s="17" t="s">
        <v>6</v>
      </c>
      <c r="AB68" s="13"/>
      <c r="AC68" s="19" t="s">
        <v>192</v>
      </c>
    </row>
    <row r="69" spans="6:29" ht="14" x14ac:dyDescent="0.15">
      <c r="F69" s="15"/>
      <c r="G69" s="14" t="s">
        <v>193</v>
      </c>
      <c r="H69" s="21">
        <v>2458</v>
      </c>
      <c r="I69" s="21"/>
      <c r="J69" s="20" t="s">
        <v>18</v>
      </c>
      <c r="K69" s="21"/>
      <c r="L69" s="18"/>
      <c r="M69" s="14" t="s">
        <v>194</v>
      </c>
      <c r="N69" s="13" t="s">
        <v>528</v>
      </c>
      <c r="O69" s="13"/>
      <c r="P69" s="13"/>
      <c r="Q69" s="19" t="s">
        <v>192</v>
      </c>
      <c r="X69" s="15"/>
      <c r="Y69" s="14" t="s">
        <v>198</v>
      </c>
      <c r="Z69" s="13" t="s">
        <v>529</v>
      </c>
      <c r="AA69" s="17" t="s">
        <v>6</v>
      </c>
      <c r="AB69" s="13"/>
      <c r="AC69" s="19" t="s">
        <v>192</v>
      </c>
    </row>
    <row r="70" spans="6:29" ht="14" x14ac:dyDescent="0.15">
      <c r="F70" s="15"/>
      <c r="G70" s="14" t="s">
        <v>193</v>
      </c>
      <c r="H70" s="21">
        <v>2460</v>
      </c>
      <c r="I70" s="21"/>
      <c r="J70" s="20" t="s">
        <v>18</v>
      </c>
      <c r="K70" s="21"/>
      <c r="L70" s="18"/>
      <c r="M70" s="14" t="s">
        <v>194</v>
      </c>
      <c r="N70" s="13" t="s">
        <v>530</v>
      </c>
      <c r="O70" s="13"/>
      <c r="P70" s="13"/>
      <c r="Q70" s="19" t="s">
        <v>192</v>
      </c>
      <c r="X70" s="15"/>
      <c r="Y70" s="14" t="s">
        <v>198</v>
      </c>
      <c r="Z70" s="13" t="s">
        <v>531</v>
      </c>
      <c r="AA70" s="17" t="s">
        <v>6</v>
      </c>
      <c r="AB70" s="13"/>
      <c r="AC70" s="19" t="s">
        <v>192</v>
      </c>
    </row>
    <row r="71" spans="6:29" ht="14" x14ac:dyDescent="0.15">
      <c r="F71" s="15"/>
      <c r="G71" s="14" t="s">
        <v>193</v>
      </c>
      <c r="H71" s="21">
        <v>2467</v>
      </c>
      <c r="I71" s="21"/>
      <c r="J71" s="20" t="s">
        <v>18</v>
      </c>
      <c r="K71" s="21"/>
      <c r="L71" s="18"/>
      <c r="M71" s="14" t="s">
        <v>194</v>
      </c>
      <c r="N71" s="13" t="s">
        <v>532</v>
      </c>
      <c r="O71" s="13"/>
      <c r="P71" s="13"/>
      <c r="Q71" s="19" t="s">
        <v>192</v>
      </c>
      <c r="X71" s="15"/>
      <c r="Y71" s="14" t="s">
        <v>198</v>
      </c>
      <c r="Z71" s="13" t="s">
        <v>533</v>
      </c>
      <c r="AA71" s="17" t="s">
        <v>6</v>
      </c>
      <c r="AB71" s="13"/>
      <c r="AC71" s="19" t="s">
        <v>192</v>
      </c>
    </row>
    <row r="72" spans="6:29" ht="14" x14ac:dyDescent="0.15">
      <c r="F72" s="15"/>
      <c r="G72" s="14" t="s">
        <v>193</v>
      </c>
      <c r="H72" s="21">
        <v>2468</v>
      </c>
      <c r="I72" s="21"/>
      <c r="J72" s="20" t="s">
        <v>18</v>
      </c>
      <c r="K72" s="21"/>
      <c r="L72" s="18"/>
      <c r="M72" s="14" t="s">
        <v>194</v>
      </c>
      <c r="N72" s="13" t="s">
        <v>534</v>
      </c>
      <c r="O72" s="13"/>
      <c r="P72" s="13"/>
      <c r="Q72" s="19" t="s">
        <v>192</v>
      </c>
      <c r="X72" s="15"/>
      <c r="Y72" s="14" t="s">
        <v>198</v>
      </c>
      <c r="Z72" s="13" t="s">
        <v>535</v>
      </c>
      <c r="AA72" s="17" t="s">
        <v>6</v>
      </c>
      <c r="AB72" s="13"/>
      <c r="AC72" s="19" t="s">
        <v>192</v>
      </c>
    </row>
    <row r="73" spans="6:29" ht="14" x14ac:dyDescent="0.15">
      <c r="F73" s="15"/>
      <c r="G73" s="14" t="s">
        <v>193</v>
      </c>
      <c r="H73" s="21">
        <v>2478</v>
      </c>
      <c r="I73" s="21"/>
      <c r="J73" s="20" t="s">
        <v>18</v>
      </c>
      <c r="K73" s="21"/>
      <c r="L73" s="18"/>
      <c r="M73" s="14" t="s">
        <v>194</v>
      </c>
      <c r="N73" s="13" t="s">
        <v>536</v>
      </c>
      <c r="O73" s="13"/>
      <c r="P73" s="13"/>
      <c r="Q73" s="19" t="s">
        <v>192</v>
      </c>
      <c r="X73" s="15"/>
      <c r="Y73" s="14" t="s">
        <v>198</v>
      </c>
      <c r="Z73" s="13" t="s">
        <v>537</v>
      </c>
      <c r="AA73" s="17" t="s">
        <v>6</v>
      </c>
      <c r="AB73" s="13"/>
      <c r="AC73" s="19" t="s">
        <v>192</v>
      </c>
    </row>
    <row r="74" spans="6:29" ht="14" x14ac:dyDescent="0.15">
      <c r="F74" s="15"/>
      <c r="G74" s="14" t="s">
        <v>193</v>
      </c>
      <c r="H74" s="21">
        <v>2567</v>
      </c>
      <c r="I74" s="21"/>
      <c r="J74" s="20" t="s">
        <v>18</v>
      </c>
      <c r="K74" s="21"/>
      <c r="L74" s="18"/>
      <c r="M74" s="14" t="s">
        <v>194</v>
      </c>
      <c r="N74" s="13" t="s">
        <v>538</v>
      </c>
      <c r="O74" s="13"/>
      <c r="P74" s="13"/>
      <c r="Q74" s="13"/>
      <c r="X74" s="15"/>
      <c r="Y74" s="14" t="s">
        <v>198</v>
      </c>
      <c r="Z74" s="13" t="s">
        <v>539</v>
      </c>
      <c r="AA74" s="17" t="s">
        <v>6</v>
      </c>
      <c r="AB74" s="13"/>
      <c r="AC74" s="13"/>
    </row>
    <row r="75" spans="6:29" ht="14" x14ac:dyDescent="0.15">
      <c r="F75" s="15"/>
      <c r="G75" s="14" t="s">
        <v>193</v>
      </c>
      <c r="H75" s="21">
        <v>2568</v>
      </c>
      <c r="I75" s="21"/>
      <c r="J75" s="20" t="s">
        <v>18</v>
      </c>
      <c r="K75" s="21"/>
      <c r="L75" s="18"/>
      <c r="M75" s="14" t="s">
        <v>194</v>
      </c>
      <c r="N75" s="13" t="s">
        <v>540</v>
      </c>
      <c r="O75" s="13"/>
      <c r="P75" s="13"/>
      <c r="Q75" s="13"/>
      <c r="X75" s="15"/>
      <c r="Y75" s="14" t="s">
        <v>198</v>
      </c>
      <c r="Z75" s="13" t="s">
        <v>541</v>
      </c>
      <c r="AA75" s="17" t="s">
        <v>6</v>
      </c>
      <c r="AB75" s="13"/>
      <c r="AC75" s="13"/>
    </row>
    <row r="76" spans="6:29" ht="14" x14ac:dyDescent="0.15">
      <c r="F76" s="15"/>
      <c r="G76" s="14" t="s">
        <v>193</v>
      </c>
      <c r="H76" s="21">
        <v>2578</v>
      </c>
      <c r="I76" s="21"/>
      <c r="J76" s="20" t="s">
        <v>18</v>
      </c>
      <c r="K76" s="21"/>
      <c r="L76" s="18"/>
      <c r="M76" s="14" t="s">
        <v>194</v>
      </c>
      <c r="N76" s="13" t="s">
        <v>542</v>
      </c>
      <c r="O76" s="13"/>
      <c r="P76" s="13"/>
      <c r="Q76" s="13"/>
      <c r="X76" s="15"/>
      <c r="Y76" s="14" t="s">
        <v>198</v>
      </c>
      <c r="Z76" s="13" t="s">
        <v>543</v>
      </c>
      <c r="AA76" s="17" t="s">
        <v>6</v>
      </c>
      <c r="AB76" s="13"/>
      <c r="AC76" s="13"/>
    </row>
    <row r="77" spans="6:29" ht="14" x14ac:dyDescent="0.15">
      <c r="F77" s="15"/>
      <c r="G77" s="14" t="s">
        <v>193</v>
      </c>
      <c r="H77" s="21">
        <v>2678</v>
      </c>
      <c r="I77" s="21"/>
      <c r="J77" s="20" t="s">
        <v>18</v>
      </c>
      <c r="K77" s="21"/>
      <c r="L77" s="18"/>
      <c r="M77" s="14" t="s">
        <v>194</v>
      </c>
      <c r="N77" s="13" t="s">
        <v>544</v>
      </c>
      <c r="O77" s="13"/>
      <c r="P77" s="13"/>
      <c r="Q77" s="13"/>
      <c r="X77" s="15"/>
      <c r="Y77" s="14" t="s">
        <v>198</v>
      </c>
      <c r="Z77" s="13" t="s">
        <v>545</v>
      </c>
      <c r="AA77" s="17" t="s">
        <v>6</v>
      </c>
      <c r="AB77" s="13"/>
      <c r="AC77" s="13"/>
    </row>
    <row r="78" spans="6:29" ht="14" x14ac:dyDescent="0.15">
      <c r="F78" s="15"/>
      <c r="G78" s="14" t="s">
        <v>193</v>
      </c>
      <c r="H78" s="21">
        <v>3000</v>
      </c>
      <c r="I78" s="21"/>
      <c r="J78" s="20" t="s">
        <v>18</v>
      </c>
      <c r="K78" s="21"/>
      <c r="L78" s="18"/>
      <c r="M78" s="14" t="s">
        <v>194</v>
      </c>
      <c r="N78" s="13" t="s">
        <v>546</v>
      </c>
      <c r="O78" s="13"/>
      <c r="P78" s="13"/>
      <c r="Q78" s="13"/>
      <c r="X78" s="15"/>
      <c r="Y78" s="14" t="s">
        <v>198</v>
      </c>
      <c r="Z78" s="13" t="s">
        <v>547</v>
      </c>
      <c r="AA78" s="17" t="s">
        <v>6</v>
      </c>
      <c r="AB78" s="13"/>
      <c r="AC78" s="13"/>
    </row>
    <row r="79" spans="6:29" ht="14" x14ac:dyDescent="0.15">
      <c r="F79" s="15"/>
      <c r="G79" s="14" t="s">
        <v>193</v>
      </c>
      <c r="H79" s="21">
        <v>3450</v>
      </c>
      <c r="I79" s="21"/>
      <c r="J79" s="20" t="s">
        <v>18</v>
      </c>
      <c r="K79" s="21"/>
      <c r="L79" s="18"/>
      <c r="M79" s="14" t="s">
        <v>194</v>
      </c>
      <c r="N79" s="13" t="s">
        <v>548</v>
      </c>
      <c r="O79" s="13"/>
      <c r="P79" s="13"/>
      <c r="Q79" s="13"/>
      <c r="X79" s="15"/>
      <c r="Y79" s="14" t="s">
        <v>198</v>
      </c>
      <c r="Z79" s="13" t="s">
        <v>549</v>
      </c>
      <c r="AA79" s="17" t="s">
        <v>6</v>
      </c>
      <c r="AB79" s="13"/>
      <c r="AC79" s="13"/>
    </row>
    <row r="80" spans="6:29" ht="14" x14ac:dyDescent="0.15">
      <c r="F80" s="15"/>
      <c r="G80" s="14" t="s">
        <v>193</v>
      </c>
      <c r="H80" s="21">
        <v>3456</v>
      </c>
      <c r="I80" s="21"/>
      <c r="J80" s="20" t="s">
        <v>18</v>
      </c>
      <c r="K80" s="21"/>
      <c r="L80" s="18"/>
      <c r="M80" s="14" t="s">
        <v>194</v>
      </c>
      <c r="N80" s="13" t="s">
        <v>550</v>
      </c>
      <c r="O80" s="13"/>
      <c r="P80" s="13"/>
      <c r="Q80" s="13"/>
      <c r="X80" s="15"/>
      <c r="Y80" s="14" t="s">
        <v>198</v>
      </c>
      <c r="Z80" s="13" t="s">
        <v>551</v>
      </c>
      <c r="AA80" s="17" t="s">
        <v>6</v>
      </c>
      <c r="AB80" s="13"/>
      <c r="AC80" s="13"/>
    </row>
    <row r="81" spans="6:29" ht="14" x14ac:dyDescent="0.15">
      <c r="F81" s="15"/>
      <c r="G81" s="14" t="s">
        <v>193</v>
      </c>
      <c r="H81" s="21">
        <v>3457</v>
      </c>
      <c r="I81" s="21"/>
      <c r="J81" s="20" t="s">
        <v>18</v>
      </c>
      <c r="K81" s="21"/>
      <c r="L81" s="18"/>
      <c r="M81" s="14" t="s">
        <v>194</v>
      </c>
      <c r="N81" s="13" t="s">
        <v>552</v>
      </c>
      <c r="O81" s="13"/>
      <c r="P81" s="13"/>
      <c r="Q81" s="13"/>
      <c r="X81" s="15"/>
      <c r="Y81" s="14" t="s">
        <v>198</v>
      </c>
      <c r="Z81" s="13" t="s">
        <v>553</v>
      </c>
      <c r="AA81" s="17" t="s">
        <v>6</v>
      </c>
      <c r="AB81" s="13"/>
      <c r="AC81" s="13"/>
    </row>
    <row r="82" spans="6:29" ht="14" x14ac:dyDescent="0.15">
      <c r="F82" s="15"/>
      <c r="G82" s="14" t="s">
        <v>193</v>
      </c>
      <c r="H82" s="21">
        <v>3458</v>
      </c>
      <c r="I82" s="21"/>
      <c r="J82" s="20" t="s">
        <v>18</v>
      </c>
      <c r="K82" s="21"/>
      <c r="L82" s="18"/>
      <c r="M82" s="14" t="s">
        <v>194</v>
      </c>
      <c r="N82" s="13" t="s">
        <v>554</v>
      </c>
      <c r="O82" s="13"/>
      <c r="P82" s="13"/>
      <c r="Q82" s="13"/>
      <c r="X82" s="15"/>
      <c r="Y82" s="14" t="s">
        <v>198</v>
      </c>
      <c r="Z82" s="13" t="s">
        <v>555</v>
      </c>
      <c r="AA82" s="17" t="s">
        <v>6</v>
      </c>
      <c r="AB82" s="13"/>
      <c r="AC82" s="13"/>
    </row>
    <row r="83" spans="6:29" ht="14" x14ac:dyDescent="0.15">
      <c r="F83" s="15"/>
      <c r="G83" s="14" t="s">
        <v>193</v>
      </c>
      <c r="H83" s="21">
        <v>3460</v>
      </c>
      <c r="I83" s="21"/>
      <c r="J83" s="20" t="s">
        <v>18</v>
      </c>
      <c r="K83" s="21"/>
      <c r="L83" s="18"/>
      <c r="M83" s="14" t="s">
        <v>194</v>
      </c>
      <c r="N83" s="13" t="s">
        <v>556</v>
      </c>
      <c r="O83" s="13"/>
      <c r="P83" s="13"/>
      <c r="Q83" s="13"/>
      <c r="X83" s="15"/>
      <c r="Y83" s="14" t="s">
        <v>198</v>
      </c>
      <c r="Z83" s="13" t="s">
        <v>557</v>
      </c>
      <c r="AA83" s="17" t="s">
        <v>6</v>
      </c>
      <c r="AB83" s="13"/>
      <c r="AC83" s="13"/>
    </row>
    <row r="84" spans="6:29" ht="14" x14ac:dyDescent="0.15">
      <c r="F84" s="15"/>
      <c r="G84" s="14" t="s">
        <v>193</v>
      </c>
      <c r="H84" s="21">
        <v>3467</v>
      </c>
      <c r="I84" s="21"/>
      <c r="J84" s="20" t="s">
        <v>18</v>
      </c>
      <c r="K84" s="21"/>
      <c r="L84" s="18"/>
      <c r="M84" s="14" t="s">
        <v>194</v>
      </c>
      <c r="N84" s="13" t="s">
        <v>558</v>
      </c>
      <c r="O84" s="13"/>
      <c r="P84" s="13"/>
      <c r="Q84" s="13"/>
      <c r="X84" s="15"/>
      <c r="Y84" s="14" t="s">
        <v>198</v>
      </c>
      <c r="Z84" s="13" t="s">
        <v>559</v>
      </c>
      <c r="AA84" s="17" t="s">
        <v>6</v>
      </c>
      <c r="AB84" s="13"/>
      <c r="AC84" s="13"/>
    </row>
    <row r="85" spans="6:29" ht="14" x14ac:dyDescent="0.15">
      <c r="F85" s="15"/>
      <c r="G85" s="14" t="s">
        <v>193</v>
      </c>
      <c r="H85" s="21">
        <v>3468</v>
      </c>
      <c r="I85" s="21"/>
      <c r="J85" s="20" t="s">
        <v>18</v>
      </c>
      <c r="K85" s="21"/>
      <c r="L85" s="18"/>
      <c r="M85" s="14" t="s">
        <v>194</v>
      </c>
      <c r="N85" s="13" t="s">
        <v>560</v>
      </c>
      <c r="O85" s="13"/>
      <c r="P85" s="13"/>
      <c r="Q85" s="13"/>
      <c r="X85" s="15"/>
      <c r="Y85" s="14" t="s">
        <v>198</v>
      </c>
      <c r="Z85" s="13" t="s">
        <v>561</v>
      </c>
      <c r="AA85" s="17" t="s">
        <v>6</v>
      </c>
      <c r="AB85" s="13"/>
      <c r="AC85" s="13"/>
    </row>
    <row r="86" spans="6:29" ht="14" x14ac:dyDescent="0.15">
      <c r="F86" s="15"/>
      <c r="G86" s="14" t="s">
        <v>193</v>
      </c>
      <c r="H86" s="21">
        <v>3475</v>
      </c>
      <c r="I86" s="21"/>
      <c r="J86" s="20" t="s">
        <v>18</v>
      </c>
      <c r="K86" s="21"/>
      <c r="L86" s="18"/>
      <c r="M86" s="14" t="s">
        <v>194</v>
      </c>
      <c r="N86" s="13" t="s">
        <v>562</v>
      </c>
      <c r="O86" s="13"/>
      <c r="P86" s="13"/>
      <c r="Q86" s="13"/>
      <c r="X86" s="15"/>
      <c r="Y86" s="14" t="s">
        <v>198</v>
      </c>
      <c r="Z86" s="13" t="s">
        <v>563</v>
      </c>
      <c r="AA86" s="17" t="s">
        <v>6</v>
      </c>
      <c r="AB86" s="13"/>
      <c r="AC86" s="13"/>
    </row>
    <row r="87" spans="6:29" ht="14" x14ac:dyDescent="0.15">
      <c r="F87" s="15"/>
      <c r="G87" s="14" t="s">
        <v>193</v>
      </c>
      <c r="H87" s="21">
        <v>3567</v>
      </c>
      <c r="I87" s="21"/>
      <c r="J87" s="20" t="s">
        <v>18</v>
      </c>
      <c r="K87" s="21"/>
      <c r="L87" s="18"/>
      <c r="M87" s="14" t="s">
        <v>194</v>
      </c>
      <c r="N87" s="13" t="s">
        <v>564</v>
      </c>
      <c r="O87" s="13"/>
      <c r="P87" s="13"/>
      <c r="Q87" s="13"/>
      <c r="X87" s="15"/>
      <c r="Y87" s="14" t="s">
        <v>198</v>
      </c>
      <c r="Z87" s="13" t="s">
        <v>565</v>
      </c>
      <c r="AA87" s="17" t="s">
        <v>6</v>
      </c>
      <c r="AB87" s="13"/>
      <c r="AC87" s="13"/>
    </row>
    <row r="88" spans="6:29" ht="14" x14ac:dyDescent="0.15">
      <c r="F88" s="15"/>
      <c r="G88" s="14" t="s">
        <v>193</v>
      </c>
      <c r="H88" s="21">
        <v>3568</v>
      </c>
      <c r="I88" s="21"/>
      <c r="J88" s="20" t="s">
        <v>18</v>
      </c>
      <c r="K88" s="21"/>
      <c r="L88" s="18"/>
      <c r="M88" s="14" t="s">
        <v>194</v>
      </c>
      <c r="N88" s="13" t="s">
        <v>566</v>
      </c>
      <c r="O88" s="13"/>
      <c r="P88" s="13"/>
      <c r="Q88" s="13"/>
      <c r="X88" s="15"/>
      <c r="Y88" s="14" t="s">
        <v>198</v>
      </c>
      <c r="Z88" s="13" t="s">
        <v>567</v>
      </c>
      <c r="AA88" s="17" t="s">
        <v>6</v>
      </c>
      <c r="AB88" s="13"/>
      <c r="AC88" s="13"/>
    </row>
    <row r="89" spans="6:29" ht="14" x14ac:dyDescent="0.15">
      <c r="F89" s="15"/>
      <c r="G89" s="14" t="s">
        <v>193</v>
      </c>
      <c r="H89" s="21">
        <v>3578</v>
      </c>
      <c r="I89" s="21"/>
      <c r="J89" s="20" t="s">
        <v>18</v>
      </c>
      <c r="K89" s="19" t="s">
        <v>192</v>
      </c>
      <c r="L89" s="18"/>
      <c r="M89" s="14" t="s">
        <v>194</v>
      </c>
      <c r="N89" s="13" t="s">
        <v>568</v>
      </c>
      <c r="O89" s="13"/>
      <c r="P89" s="13"/>
      <c r="Q89" s="13"/>
      <c r="X89" s="15"/>
      <c r="Y89" s="14" t="s">
        <v>198</v>
      </c>
      <c r="Z89" s="13" t="s">
        <v>569</v>
      </c>
      <c r="AA89" s="17" t="s">
        <v>6</v>
      </c>
      <c r="AB89" s="13"/>
      <c r="AC89" s="13"/>
    </row>
    <row r="90" spans="6:29" ht="14" x14ac:dyDescent="0.15">
      <c r="F90" s="15"/>
      <c r="G90" s="14" t="s">
        <v>193</v>
      </c>
      <c r="H90" s="21">
        <v>3678</v>
      </c>
      <c r="I90" s="21"/>
      <c r="J90" s="20" t="s">
        <v>18</v>
      </c>
      <c r="K90" s="19" t="s">
        <v>192</v>
      </c>
      <c r="L90" s="18"/>
      <c r="M90" s="14" t="s">
        <v>194</v>
      </c>
      <c r="N90" s="13" t="s">
        <v>570</v>
      </c>
      <c r="O90" s="13"/>
      <c r="P90" s="13"/>
      <c r="Q90" s="13"/>
      <c r="X90" s="15"/>
      <c r="Y90" s="14" t="s">
        <v>198</v>
      </c>
      <c r="Z90" s="13" t="s">
        <v>571</v>
      </c>
      <c r="AA90" s="17" t="s">
        <v>6</v>
      </c>
      <c r="AB90" s="13"/>
      <c r="AC90" s="13"/>
    </row>
    <row r="91" spans="6:29" ht="14" x14ac:dyDescent="0.15">
      <c r="F91" s="15"/>
      <c r="G91" s="14" t="s">
        <v>193</v>
      </c>
      <c r="H91" s="21">
        <v>4000</v>
      </c>
      <c r="I91" s="21"/>
      <c r="J91" s="20" t="s">
        <v>18</v>
      </c>
      <c r="K91" s="21"/>
      <c r="L91" s="18"/>
      <c r="M91" s="14" t="s">
        <v>194</v>
      </c>
      <c r="N91" s="13" t="s">
        <v>572</v>
      </c>
      <c r="O91" s="13"/>
      <c r="P91" s="13"/>
      <c r="Q91" s="13"/>
      <c r="X91" s="15"/>
      <c r="Y91" s="14" t="s">
        <v>198</v>
      </c>
      <c r="Z91" s="13" t="s">
        <v>573</v>
      </c>
      <c r="AA91" s="17" t="s">
        <v>6</v>
      </c>
      <c r="AB91" s="13"/>
      <c r="AC91" s="13"/>
    </row>
    <row r="92" spans="6:29" ht="14" x14ac:dyDescent="0.15">
      <c r="F92" s="15"/>
      <c r="G92" s="14" t="s">
        <v>193</v>
      </c>
      <c r="H92" s="21">
        <v>4567</v>
      </c>
      <c r="I92" s="21"/>
      <c r="J92" s="20" t="s">
        <v>18</v>
      </c>
      <c r="K92" s="21"/>
      <c r="L92" s="18"/>
      <c r="M92" s="14" t="s">
        <v>194</v>
      </c>
      <c r="N92" s="13" t="s">
        <v>574</v>
      </c>
      <c r="O92" s="13"/>
      <c r="P92" s="13"/>
      <c r="Q92" s="13"/>
      <c r="X92" s="15"/>
      <c r="Y92" s="14" t="s">
        <v>198</v>
      </c>
      <c r="Z92" s="13" t="s">
        <v>575</v>
      </c>
      <c r="AA92" s="17" t="s">
        <v>6</v>
      </c>
      <c r="AB92" s="13"/>
      <c r="AC92" s="13"/>
    </row>
    <row r="93" spans="6:29" ht="14" x14ac:dyDescent="0.15">
      <c r="F93" s="15"/>
      <c r="G93" s="14" t="s">
        <v>193</v>
      </c>
      <c r="H93" s="21">
        <v>4568</v>
      </c>
      <c r="I93" s="21"/>
      <c r="J93" s="20" t="s">
        <v>18</v>
      </c>
      <c r="K93" s="21"/>
      <c r="L93" s="18"/>
      <c r="M93" s="14" t="s">
        <v>194</v>
      </c>
      <c r="N93" s="13" t="s">
        <v>576</v>
      </c>
      <c r="O93" s="13"/>
      <c r="P93" s="13"/>
      <c r="Q93" s="13"/>
      <c r="X93" s="15"/>
      <c r="Y93" s="14" t="s">
        <v>198</v>
      </c>
      <c r="Z93" s="13" t="s">
        <v>577</v>
      </c>
      <c r="AA93" s="17" t="s">
        <v>6</v>
      </c>
      <c r="AB93" s="13"/>
      <c r="AC93" s="13"/>
    </row>
    <row r="94" spans="6:29" ht="14" x14ac:dyDescent="0.15">
      <c r="F94" s="15"/>
      <c r="G94" s="14" t="s">
        <v>193</v>
      </c>
      <c r="H94" s="21">
        <v>4578</v>
      </c>
      <c r="I94" s="21"/>
      <c r="J94" s="20" t="s">
        <v>18</v>
      </c>
      <c r="K94" s="21"/>
      <c r="L94" s="18"/>
      <c r="M94" s="14" t="s">
        <v>194</v>
      </c>
      <c r="N94" s="13" t="s">
        <v>578</v>
      </c>
      <c r="O94" s="13"/>
      <c r="P94" s="13"/>
      <c r="Q94" s="13"/>
      <c r="X94" s="15"/>
      <c r="Y94" s="14" t="s">
        <v>198</v>
      </c>
      <c r="Z94" s="13" t="s">
        <v>579</v>
      </c>
      <c r="AA94" s="17" t="s">
        <v>6</v>
      </c>
      <c r="AB94" s="13"/>
      <c r="AC94" s="13"/>
    </row>
    <row r="95" spans="6:29" ht="14" x14ac:dyDescent="0.15">
      <c r="F95" s="15"/>
      <c r="G95" s="14" t="s">
        <v>193</v>
      </c>
      <c r="H95" s="21">
        <v>4678</v>
      </c>
      <c r="I95" s="21"/>
      <c r="J95" s="20" t="s">
        <v>18</v>
      </c>
      <c r="K95" s="21"/>
      <c r="L95" s="18"/>
      <c r="M95" s="14" t="s">
        <v>194</v>
      </c>
      <c r="N95" s="13" t="s">
        <v>580</v>
      </c>
      <c r="O95" s="13"/>
      <c r="P95" s="13"/>
      <c r="Q95" s="13"/>
      <c r="X95" s="15"/>
      <c r="Y95" s="14" t="s">
        <v>198</v>
      </c>
      <c r="Z95" s="13" t="s">
        <v>581</v>
      </c>
      <c r="AA95" s="17" t="s">
        <v>6</v>
      </c>
      <c r="AB95" s="13"/>
      <c r="AC95" s="13"/>
    </row>
    <row r="96" spans="6:29" ht="14" x14ac:dyDescent="0.15">
      <c r="F96" s="15"/>
      <c r="G96" s="14" t="s">
        <v>193</v>
      </c>
      <c r="H96" s="21">
        <v>5678</v>
      </c>
      <c r="I96" s="21"/>
      <c r="J96" s="20" t="s">
        <v>18</v>
      </c>
      <c r="K96" s="21"/>
      <c r="L96" s="18"/>
      <c r="M96" s="14" t="s">
        <v>194</v>
      </c>
      <c r="N96" s="13" t="s">
        <v>582</v>
      </c>
      <c r="O96" s="13"/>
      <c r="P96" s="13"/>
      <c r="Q96" s="13"/>
      <c r="X96" s="15"/>
      <c r="Y96" s="14" t="s">
        <v>198</v>
      </c>
      <c r="Z96" s="13" t="s">
        <v>583</v>
      </c>
      <c r="AA96" s="17" t="s">
        <v>6</v>
      </c>
      <c r="AB96" s="13"/>
      <c r="AC96" s="13"/>
    </row>
    <row r="97" spans="6:29" ht="14" x14ac:dyDescent="0.15">
      <c r="F97" s="15"/>
      <c r="G97" s="14" t="s">
        <v>193</v>
      </c>
      <c r="H97" s="22" t="s">
        <v>584</v>
      </c>
      <c r="I97" s="22"/>
      <c r="J97" s="20" t="s">
        <v>18</v>
      </c>
      <c r="K97" s="22"/>
      <c r="L97" s="18"/>
      <c r="M97" s="14" t="s">
        <v>194</v>
      </c>
      <c r="N97" s="13" t="s">
        <v>585</v>
      </c>
      <c r="O97" s="13"/>
      <c r="P97" s="13"/>
      <c r="Q97" s="13"/>
      <c r="X97" s="15"/>
      <c r="Y97" s="14" t="s">
        <v>198</v>
      </c>
      <c r="Z97" s="13" t="s">
        <v>586</v>
      </c>
      <c r="AA97" s="17" t="s">
        <v>6</v>
      </c>
      <c r="AB97" s="13"/>
      <c r="AC97" s="13"/>
    </row>
    <row r="98" spans="6:29" ht="14" x14ac:dyDescent="0.15">
      <c r="F98" s="15"/>
      <c r="G98" s="14" t="s">
        <v>193</v>
      </c>
      <c r="H98" s="21" t="s">
        <v>400</v>
      </c>
      <c r="I98" s="21"/>
      <c r="J98" s="20" t="s">
        <v>18</v>
      </c>
      <c r="K98" s="19" t="s">
        <v>192</v>
      </c>
      <c r="L98" s="18"/>
      <c r="M98" s="14" t="s">
        <v>194</v>
      </c>
      <c r="N98" s="13" t="s">
        <v>587</v>
      </c>
      <c r="O98" s="13"/>
      <c r="P98" s="13"/>
      <c r="Q98" s="13"/>
      <c r="X98" s="15"/>
      <c r="Y98" s="14" t="s">
        <v>198</v>
      </c>
      <c r="Z98" s="13" t="s">
        <v>588</v>
      </c>
      <c r="AA98" s="17" t="s">
        <v>6</v>
      </c>
      <c r="AB98" s="13"/>
      <c r="AC98" s="13"/>
    </row>
    <row r="99" spans="6:29" ht="14" x14ac:dyDescent="0.15">
      <c r="L99" s="15"/>
      <c r="M99" s="14" t="s">
        <v>194</v>
      </c>
      <c r="N99" s="13" t="s">
        <v>589</v>
      </c>
      <c r="O99" s="13"/>
      <c r="P99" s="13"/>
      <c r="Q99" s="13"/>
      <c r="X99" s="15"/>
      <c r="Y99" s="14" t="s">
        <v>198</v>
      </c>
      <c r="Z99" s="13" t="s">
        <v>590</v>
      </c>
      <c r="AA99" s="17" t="s">
        <v>6</v>
      </c>
      <c r="AB99" s="13"/>
      <c r="AC99" s="13"/>
    </row>
    <row r="100" spans="6:29" ht="14" x14ac:dyDescent="0.15">
      <c r="L100" s="15"/>
      <c r="M100" s="14" t="s">
        <v>194</v>
      </c>
      <c r="N100" s="13" t="s">
        <v>591</v>
      </c>
      <c r="O100" s="13"/>
      <c r="P100" s="13"/>
      <c r="Q100" s="13"/>
      <c r="X100" s="15"/>
      <c r="Y100" s="14" t="s">
        <v>198</v>
      </c>
      <c r="Z100" s="13" t="s">
        <v>592</v>
      </c>
      <c r="AA100" s="17" t="s">
        <v>6</v>
      </c>
      <c r="AB100" s="13"/>
      <c r="AC100" s="13"/>
    </row>
    <row r="101" spans="6:29" ht="14" x14ac:dyDescent="0.15">
      <c r="L101" s="15"/>
      <c r="M101" s="14" t="s">
        <v>194</v>
      </c>
      <c r="N101" s="13" t="s">
        <v>593</v>
      </c>
      <c r="O101" s="13"/>
      <c r="P101" s="13"/>
      <c r="Q101" s="13"/>
      <c r="X101" s="15"/>
      <c r="Y101" s="14" t="s">
        <v>198</v>
      </c>
      <c r="Z101" s="13" t="s">
        <v>594</v>
      </c>
      <c r="AA101" s="17" t="s">
        <v>6</v>
      </c>
      <c r="AB101" s="13"/>
      <c r="AC101" s="13"/>
    </row>
    <row r="102" spans="6:29" ht="14" x14ac:dyDescent="0.15">
      <c r="L102" s="15"/>
      <c r="M102" s="14" t="s">
        <v>194</v>
      </c>
      <c r="N102" s="13" t="s">
        <v>595</v>
      </c>
      <c r="O102" s="13"/>
      <c r="P102" s="13"/>
      <c r="Q102" s="13"/>
      <c r="X102" s="15"/>
      <c r="Y102" s="14" t="s">
        <v>198</v>
      </c>
      <c r="Z102" s="13" t="s">
        <v>596</v>
      </c>
      <c r="AA102" s="17" t="s">
        <v>6</v>
      </c>
      <c r="AB102" s="13"/>
      <c r="AC102" s="13"/>
    </row>
    <row r="103" spans="6:29" ht="14" x14ac:dyDescent="0.15">
      <c r="L103" s="15"/>
      <c r="M103" s="14" t="s">
        <v>194</v>
      </c>
      <c r="N103" s="13" t="s">
        <v>597</v>
      </c>
      <c r="O103" s="13"/>
      <c r="P103" s="13"/>
      <c r="Q103" s="13"/>
      <c r="X103" s="15"/>
      <c r="Y103" s="14" t="s">
        <v>198</v>
      </c>
      <c r="Z103" s="13" t="s">
        <v>598</v>
      </c>
      <c r="AA103" s="17" t="s">
        <v>6</v>
      </c>
      <c r="AB103" s="13"/>
      <c r="AC103" s="13"/>
    </row>
    <row r="104" spans="6:29" ht="14" x14ac:dyDescent="0.15">
      <c r="L104" s="15"/>
      <c r="M104" s="14" t="s">
        <v>194</v>
      </c>
      <c r="N104" s="13" t="s">
        <v>599</v>
      </c>
      <c r="O104" s="13"/>
      <c r="P104" s="13"/>
      <c r="Q104" s="13"/>
      <c r="X104" s="15"/>
      <c r="Y104" s="14" t="s">
        <v>198</v>
      </c>
      <c r="Z104" s="13" t="s">
        <v>600</v>
      </c>
      <c r="AA104" s="17" t="s">
        <v>6</v>
      </c>
      <c r="AB104" s="13"/>
      <c r="AC104" s="13"/>
    </row>
    <row r="105" spans="6:29" ht="14" x14ac:dyDescent="0.15">
      <c r="L105" s="15"/>
      <c r="M105" s="14" t="s">
        <v>194</v>
      </c>
      <c r="N105" s="13" t="s">
        <v>601</v>
      </c>
      <c r="O105" s="13"/>
      <c r="P105" s="13"/>
      <c r="Q105" s="13"/>
      <c r="X105" s="15"/>
      <c r="Y105" s="14" t="s">
        <v>198</v>
      </c>
      <c r="Z105" s="13" t="s">
        <v>602</v>
      </c>
      <c r="AA105" s="17" t="s">
        <v>6</v>
      </c>
      <c r="AB105" s="13"/>
      <c r="AC105" s="13"/>
    </row>
    <row r="106" spans="6:29" ht="14" x14ac:dyDescent="0.15">
      <c r="L106" s="15"/>
      <c r="M106" s="14" t="s">
        <v>194</v>
      </c>
      <c r="N106" s="13" t="s">
        <v>603</v>
      </c>
      <c r="O106" s="13"/>
      <c r="P106" s="13"/>
      <c r="Q106" s="13"/>
      <c r="X106" s="15"/>
      <c r="Y106" s="14" t="s">
        <v>198</v>
      </c>
      <c r="Z106" s="13" t="s">
        <v>604</v>
      </c>
      <c r="AA106" s="17" t="s">
        <v>6</v>
      </c>
      <c r="AB106" s="13"/>
      <c r="AC106" s="13"/>
    </row>
    <row r="107" spans="6:29" ht="14" x14ac:dyDescent="0.15">
      <c r="L107" s="15"/>
      <c r="M107" s="14" t="s">
        <v>194</v>
      </c>
      <c r="N107" s="13" t="s">
        <v>605</v>
      </c>
      <c r="O107" s="13"/>
      <c r="P107" s="13"/>
      <c r="Q107" s="13"/>
      <c r="X107" s="15"/>
      <c r="Y107" s="14" t="s">
        <v>198</v>
      </c>
      <c r="Z107" s="13" t="s">
        <v>606</v>
      </c>
      <c r="AA107" s="17" t="s">
        <v>6</v>
      </c>
      <c r="AB107" s="13"/>
      <c r="AC107" s="13"/>
    </row>
    <row r="108" spans="6:29" ht="14" x14ac:dyDescent="0.15">
      <c r="L108" s="15"/>
      <c r="M108" s="14" t="s">
        <v>194</v>
      </c>
      <c r="N108" s="13" t="s">
        <v>607</v>
      </c>
      <c r="O108" s="13"/>
      <c r="P108" s="13"/>
      <c r="Q108" s="13"/>
      <c r="X108" s="15"/>
      <c r="Y108" s="14" t="s">
        <v>198</v>
      </c>
      <c r="Z108" s="13" t="s">
        <v>608</v>
      </c>
      <c r="AA108" s="17" t="s">
        <v>6</v>
      </c>
      <c r="AB108" s="13"/>
      <c r="AC108" s="13"/>
    </row>
    <row r="109" spans="6:29" ht="14" x14ac:dyDescent="0.15">
      <c r="L109" s="15"/>
      <c r="M109" s="14" t="s">
        <v>194</v>
      </c>
      <c r="N109" s="13" t="s">
        <v>609</v>
      </c>
      <c r="O109" s="13"/>
      <c r="P109" s="13"/>
      <c r="Q109" s="13"/>
      <c r="X109" s="15"/>
      <c r="Y109" s="14" t="s">
        <v>198</v>
      </c>
      <c r="Z109" s="13" t="s">
        <v>610</v>
      </c>
      <c r="AA109" s="17" t="s">
        <v>6</v>
      </c>
      <c r="AB109" s="13"/>
      <c r="AC109" s="13"/>
    </row>
    <row r="110" spans="6:29" ht="14" x14ac:dyDescent="0.15">
      <c r="L110" s="15"/>
      <c r="M110" s="14" t="s">
        <v>194</v>
      </c>
      <c r="N110" s="13" t="s">
        <v>611</v>
      </c>
      <c r="O110" s="13"/>
      <c r="P110" s="13"/>
      <c r="Q110" s="13"/>
      <c r="X110" s="15"/>
      <c r="Y110" s="14" t="s">
        <v>198</v>
      </c>
      <c r="Z110" s="13" t="s">
        <v>612</v>
      </c>
      <c r="AA110" s="17" t="s">
        <v>6</v>
      </c>
      <c r="AB110" s="13"/>
      <c r="AC110" s="13"/>
    </row>
    <row r="111" spans="6:29" ht="14" x14ac:dyDescent="0.15">
      <c r="L111" s="15"/>
      <c r="M111" s="14" t="s">
        <v>194</v>
      </c>
      <c r="N111" s="13" t="s">
        <v>613</v>
      </c>
      <c r="O111" s="13"/>
      <c r="P111" s="13"/>
      <c r="Q111" s="13"/>
      <c r="X111" s="15"/>
      <c r="Y111" s="14" t="s">
        <v>198</v>
      </c>
      <c r="Z111" s="13" t="s">
        <v>614</v>
      </c>
      <c r="AA111" s="17" t="s">
        <v>6</v>
      </c>
      <c r="AB111" s="13"/>
      <c r="AC111" s="13"/>
    </row>
    <row r="112" spans="6:29" ht="14" x14ac:dyDescent="0.15">
      <c r="L112" s="15"/>
      <c r="M112" s="14" t="s">
        <v>194</v>
      </c>
      <c r="N112" s="13" t="s">
        <v>615</v>
      </c>
      <c r="O112" s="13"/>
      <c r="P112" s="13"/>
      <c r="Q112" s="13"/>
      <c r="X112" s="15"/>
      <c r="Y112" s="14" t="s">
        <v>198</v>
      </c>
      <c r="Z112" s="13" t="s">
        <v>616</v>
      </c>
      <c r="AA112" s="17" t="s">
        <v>6</v>
      </c>
      <c r="AB112" s="13"/>
      <c r="AC112" s="13"/>
    </row>
    <row r="113" spans="12:29" ht="14" x14ac:dyDescent="0.15">
      <c r="L113" s="15"/>
      <c r="M113" s="14" t="s">
        <v>194</v>
      </c>
      <c r="N113" s="13" t="s">
        <v>617</v>
      </c>
      <c r="O113" s="13"/>
      <c r="P113" s="13"/>
      <c r="Q113" s="13"/>
      <c r="X113" s="15"/>
      <c r="Y113" s="14" t="s">
        <v>198</v>
      </c>
      <c r="Z113" s="13" t="s">
        <v>618</v>
      </c>
      <c r="AA113" s="17" t="s">
        <v>6</v>
      </c>
      <c r="AB113" s="13"/>
      <c r="AC113" s="13"/>
    </row>
    <row r="114" spans="12:29" ht="14" x14ac:dyDescent="0.15">
      <c r="L114" s="15"/>
      <c r="M114" s="14" t="s">
        <v>194</v>
      </c>
      <c r="N114" s="13" t="s">
        <v>619</v>
      </c>
      <c r="O114" s="13"/>
      <c r="P114" s="13"/>
      <c r="Q114" s="13"/>
      <c r="X114" s="15"/>
      <c r="Y114" s="14" t="s">
        <v>198</v>
      </c>
      <c r="Z114" s="13" t="s">
        <v>620</v>
      </c>
      <c r="AA114" s="17" t="s">
        <v>6</v>
      </c>
      <c r="AB114" s="13"/>
      <c r="AC114" s="13"/>
    </row>
    <row r="115" spans="12:29" ht="14" x14ac:dyDescent="0.15">
      <c r="L115" s="15"/>
      <c r="M115" s="14" t="s">
        <v>194</v>
      </c>
      <c r="N115" s="13" t="s">
        <v>621</v>
      </c>
      <c r="O115" s="13"/>
      <c r="P115" s="13"/>
      <c r="Q115" s="13"/>
      <c r="X115" s="15"/>
      <c r="Y115" s="14" t="s">
        <v>198</v>
      </c>
      <c r="Z115" s="13" t="s">
        <v>622</v>
      </c>
      <c r="AA115" s="17" t="s">
        <v>6</v>
      </c>
      <c r="AB115" s="13"/>
      <c r="AC115" s="13"/>
    </row>
    <row r="116" spans="12:29" ht="14" x14ac:dyDescent="0.15">
      <c r="L116" s="15"/>
      <c r="M116" s="14" t="s">
        <v>194</v>
      </c>
      <c r="N116" s="13" t="s">
        <v>623</v>
      </c>
      <c r="O116" s="13"/>
      <c r="P116" s="13"/>
      <c r="Q116" s="13"/>
      <c r="X116" s="15"/>
      <c r="Y116" s="14" t="s">
        <v>198</v>
      </c>
      <c r="Z116" s="13" t="s">
        <v>624</v>
      </c>
      <c r="AA116" s="17" t="s">
        <v>6</v>
      </c>
      <c r="AB116" s="13"/>
      <c r="AC116" s="13"/>
    </row>
    <row r="117" spans="12:29" ht="14" x14ac:dyDescent="0.15">
      <c r="L117" s="15"/>
      <c r="M117" s="14" t="s">
        <v>194</v>
      </c>
      <c r="N117" s="13" t="s">
        <v>625</v>
      </c>
      <c r="O117" s="13"/>
      <c r="P117" s="13"/>
      <c r="Q117" s="13"/>
      <c r="X117" s="15"/>
      <c r="Y117" s="14" t="s">
        <v>198</v>
      </c>
      <c r="Z117" s="13" t="s">
        <v>626</v>
      </c>
      <c r="AA117" s="17" t="s">
        <v>6</v>
      </c>
      <c r="AB117" s="13"/>
      <c r="AC117" s="13"/>
    </row>
    <row r="118" spans="12:29" ht="14" x14ac:dyDescent="0.15">
      <c r="L118" s="15"/>
      <c r="M118" s="14" t="s">
        <v>194</v>
      </c>
      <c r="N118" s="13" t="s">
        <v>627</v>
      </c>
      <c r="O118" s="13"/>
      <c r="P118" s="13"/>
      <c r="Q118" s="13"/>
      <c r="X118" s="15"/>
      <c r="Y118" s="14" t="s">
        <v>198</v>
      </c>
      <c r="Z118" s="13" t="s">
        <v>628</v>
      </c>
      <c r="AA118" s="17" t="s">
        <v>6</v>
      </c>
      <c r="AB118" s="13"/>
      <c r="AC118" s="13"/>
    </row>
    <row r="119" spans="12:29" ht="14" x14ac:dyDescent="0.15">
      <c r="L119" s="15"/>
      <c r="M119" s="14" t="s">
        <v>194</v>
      </c>
      <c r="N119" s="13" t="s">
        <v>629</v>
      </c>
      <c r="O119" s="13"/>
      <c r="P119" s="13"/>
      <c r="Q119" s="13"/>
      <c r="X119" s="15"/>
      <c r="Y119" s="14" t="s">
        <v>198</v>
      </c>
      <c r="Z119" s="13" t="s">
        <v>630</v>
      </c>
      <c r="AA119" s="17" t="s">
        <v>6</v>
      </c>
      <c r="AB119" s="13"/>
      <c r="AC119" s="13"/>
    </row>
    <row r="120" spans="12:29" ht="14" x14ac:dyDescent="0.15">
      <c r="L120" s="15"/>
      <c r="M120" s="14" t="s">
        <v>194</v>
      </c>
      <c r="N120" s="13" t="s">
        <v>631</v>
      </c>
      <c r="O120" s="13"/>
      <c r="P120" s="13"/>
      <c r="Q120" s="13"/>
      <c r="X120" s="15"/>
      <c r="Y120" s="14" t="s">
        <v>198</v>
      </c>
      <c r="Z120" s="13" t="s">
        <v>632</v>
      </c>
      <c r="AA120" s="17" t="s">
        <v>6</v>
      </c>
      <c r="AB120" s="13"/>
      <c r="AC120" s="13"/>
    </row>
    <row r="121" spans="12:29" ht="14" x14ac:dyDescent="0.15">
      <c r="L121" s="15"/>
      <c r="M121" s="14" t="s">
        <v>194</v>
      </c>
      <c r="N121" s="13" t="s">
        <v>633</v>
      </c>
      <c r="O121" s="13"/>
      <c r="P121" s="13"/>
      <c r="Q121" s="13"/>
      <c r="X121" s="15"/>
      <c r="Y121" s="14" t="s">
        <v>198</v>
      </c>
      <c r="Z121" s="13" t="s">
        <v>634</v>
      </c>
      <c r="AA121" s="17" t="s">
        <v>6</v>
      </c>
      <c r="AB121" s="13"/>
      <c r="AC121" s="13"/>
    </row>
    <row r="122" spans="12:29" ht="14" x14ac:dyDescent="0.15">
      <c r="L122" s="15"/>
      <c r="M122" s="14" t="s">
        <v>194</v>
      </c>
      <c r="N122" s="13" t="s">
        <v>635</v>
      </c>
      <c r="O122" s="13"/>
      <c r="P122" s="13"/>
      <c r="Q122" s="13"/>
      <c r="X122" s="15"/>
      <c r="Y122" s="14" t="s">
        <v>198</v>
      </c>
      <c r="Z122" s="13" t="s">
        <v>636</v>
      </c>
      <c r="AA122" s="17" t="s">
        <v>6</v>
      </c>
      <c r="AB122" s="13"/>
      <c r="AC122" s="13"/>
    </row>
    <row r="123" spans="12:29" ht="14" x14ac:dyDescent="0.15">
      <c r="L123" s="15"/>
      <c r="M123" s="14" t="s">
        <v>194</v>
      </c>
      <c r="N123" s="13" t="s">
        <v>637</v>
      </c>
      <c r="O123" s="13"/>
      <c r="P123" s="13"/>
      <c r="Q123" s="13"/>
      <c r="X123" s="15"/>
      <c r="Y123" s="14" t="s">
        <v>198</v>
      </c>
      <c r="Z123" s="13" t="s">
        <v>638</v>
      </c>
      <c r="AA123" s="17" t="s">
        <v>6</v>
      </c>
      <c r="AB123" s="13"/>
      <c r="AC123" s="13"/>
    </row>
    <row r="124" spans="12:29" ht="14" x14ac:dyDescent="0.15">
      <c r="L124" s="15"/>
      <c r="M124" s="14" t="s">
        <v>194</v>
      </c>
      <c r="N124" s="13" t="s">
        <v>639</v>
      </c>
      <c r="O124" s="13"/>
      <c r="P124" s="13"/>
      <c r="Q124" s="13"/>
      <c r="X124" s="15"/>
      <c r="Y124" s="14" t="s">
        <v>198</v>
      </c>
      <c r="Z124" s="13" t="s">
        <v>640</v>
      </c>
      <c r="AA124" s="17" t="s">
        <v>6</v>
      </c>
      <c r="AB124" s="13"/>
      <c r="AC124" s="13"/>
    </row>
    <row r="125" spans="12:29" ht="14" x14ac:dyDescent="0.15">
      <c r="L125" s="15"/>
      <c r="M125" s="14" t="s">
        <v>194</v>
      </c>
      <c r="N125" s="13" t="s">
        <v>641</v>
      </c>
      <c r="O125" s="13"/>
      <c r="P125" s="13"/>
      <c r="Q125" s="13"/>
      <c r="X125" s="15"/>
      <c r="Y125" s="14" t="s">
        <v>198</v>
      </c>
      <c r="Z125" s="13" t="s">
        <v>642</v>
      </c>
      <c r="AA125" s="13"/>
      <c r="AB125" s="13"/>
      <c r="AC125" s="13"/>
    </row>
    <row r="126" spans="12:29" ht="14" x14ac:dyDescent="0.15">
      <c r="L126" s="15"/>
      <c r="M126" s="14" t="s">
        <v>194</v>
      </c>
      <c r="N126" s="13" t="s">
        <v>643</v>
      </c>
      <c r="O126" s="13"/>
      <c r="P126" s="13"/>
      <c r="Q126" s="13"/>
      <c r="X126" s="15"/>
      <c r="Y126" s="14" t="s">
        <v>198</v>
      </c>
      <c r="Z126" s="13" t="s">
        <v>537</v>
      </c>
      <c r="AA126" s="13"/>
      <c r="AB126" s="13"/>
      <c r="AC126" s="13"/>
    </row>
    <row r="127" spans="12:29" ht="14" x14ac:dyDescent="0.15">
      <c r="L127" s="15"/>
      <c r="M127" s="14" t="s">
        <v>194</v>
      </c>
      <c r="N127" s="13" t="s">
        <v>644</v>
      </c>
      <c r="O127" s="13"/>
      <c r="P127" s="13"/>
      <c r="Q127" s="13"/>
      <c r="X127" s="15"/>
      <c r="Y127" s="14" t="s">
        <v>198</v>
      </c>
      <c r="Z127" s="13" t="s">
        <v>645</v>
      </c>
      <c r="AA127" s="13"/>
      <c r="AB127" s="13"/>
      <c r="AC127" s="13"/>
    </row>
    <row r="128" spans="12:29" ht="14" x14ac:dyDescent="0.15">
      <c r="L128" s="15"/>
      <c r="M128" s="14" t="s">
        <v>194</v>
      </c>
      <c r="N128" s="13" t="s">
        <v>646</v>
      </c>
      <c r="O128" s="13"/>
      <c r="P128" s="13"/>
      <c r="Q128" s="13"/>
      <c r="X128" s="15"/>
      <c r="Y128" s="14" t="s">
        <v>198</v>
      </c>
      <c r="Z128" s="13" t="s">
        <v>647</v>
      </c>
      <c r="AA128" s="13"/>
      <c r="AB128" s="13"/>
      <c r="AC128" s="13"/>
    </row>
    <row r="129" spans="12:29" ht="14" x14ac:dyDescent="0.15">
      <c r="L129" s="15"/>
      <c r="M129" s="14" t="s">
        <v>194</v>
      </c>
      <c r="N129" s="13" t="s">
        <v>648</v>
      </c>
      <c r="O129" s="13"/>
      <c r="P129" s="13"/>
      <c r="Q129" s="13"/>
      <c r="X129" s="15"/>
      <c r="Y129" s="14" t="s">
        <v>198</v>
      </c>
      <c r="Z129" s="13" t="s">
        <v>649</v>
      </c>
      <c r="AA129" s="13"/>
      <c r="AB129" s="13"/>
      <c r="AC129" s="13"/>
    </row>
    <row r="130" spans="12:29" ht="14" x14ac:dyDescent="0.15">
      <c r="L130" s="15"/>
      <c r="M130" s="14" t="s">
        <v>194</v>
      </c>
      <c r="N130" s="13" t="s">
        <v>650</v>
      </c>
      <c r="O130" s="13"/>
      <c r="P130" s="13"/>
      <c r="Q130" s="13"/>
      <c r="X130" s="15"/>
      <c r="Y130" s="14" t="s">
        <v>198</v>
      </c>
      <c r="Z130" s="13" t="s">
        <v>651</v>
      </c>
      <c r="AA130" s="13"/>
      <c r="AB130" s="13"/>
      <c r="AC130" s="13"/>
    </row>
    <row r="131" spans="12:29" ht="14" x14ac:dyDescent="0.15">
      <c r="L131" s="15"/>
      <c r="M131" s="14" t="s">
        <v>194</v>
      </c>
      <c r="N131" s="13" t="s">
        <v>652</v>
      </c>
      <c r="O131" s="13"/>
      <c r="P131" s="13"/>
      <c r="Q131" s="13"/>
      <c r="X131" s="15"/>
      <c r="Y131" s="14" t="s">
        <v>198</v>
      </c>
      <c r="Z131" s="13" t="s">
        <v>653</v>
      </c>
      <c r="AA131" s="13"/>
      <c r="AB131" s="13"/>
      <c r="AC131" s="13"/>
    </row>
    <row r="132" spans="12:29" ht="14" x14ac:dyDescent="0.15">
      <c r="L132" s="15"/>
      <c r="M132" s="14" t="s">
        <v>194</v>
      </c>
      <c r="N132" s="13" t="s">
        <v>654</v>
      </c>
      <c r="O132" s="13"/>
      <c r="P132" s="13"/>
      <c r="Q132" s="13"/>
      <c r="X132" s="15"/>
      <c r="Y132" s="14" t="s">
        <v>198</v>
      </c>
      <c r="Z132" s="13" t="s">
        <v>655</v>
      </c>
      <c r="AA132" s="13"/>
      <c r="AB132" s="13"/>
      <c r="AC132" s="13"/>
    </row>
    <row r="133" spans="12:29" ht="14" x14ac:dyDescent="0.15">
      <c r="L133" s="15"/>
      <c r="M133" s="14" t="s">
        <v>194</v>
      </c>
      <c r="N133" s="13" t="s">
        <v>656</v>
      </c>
      <c r="O133" s="13"/>
      <c r="P133" s="13"/>
      <c r="Q133" s="13"/>
      <c r="X133" s="15"/>
      <c r="Y133" s="14" t="s">
        <v>198</v>
      </c>
      <c r="Z133" s="13" t="s">
        <v>657</v>
      </c>
      <c r="AA133" s="13"/>
      <c r="AB133" s="13"/>
      <c r="AC133" s="13"/>
    </row>
    <row r="134" spans="12:29" ht="14" x14ac:dyDescent="0.15">
      <c r="L134" s="15"/>
      <c r="M134" s="14" t="s">
        <v>194</v>
      </c>
      <c r="N134" s="13" t="s">
        <v>658</v>
      </c>
      <c r="O134" s="13"/>
      <c r="P134" s="13"/>
      <c r="Q134" s="13"/>
      <c r="X134" s="15"/>
      <c r="Y134" s="14" t="s">
        <v>198</v>
      </c>
      <c r="Z134" s="13" t="s">
        <v>659</v>
      </c>
      <c r="AA134" s="13"/>
      <c r="AB134" s="13"/>
      <c r="AC134" s="13"/>
    </row>
    <row r="135" spans="12:29" ht="14" x14ac:dyDescent="0.15">
      <c r="L135" s="15"/>
      <c r="M135" s="14" t="s">
        <v>194</v>
      </c>
      <c r="N135" s="13" t="s">
        <v>660</v>
      </c>
      <c r="O135" s="13"/>
      <c r="P135" s="13"/>
      <c r="Q135" s="13"/>
      <c r="X135" s="15"/>
      <c r="Y135" s="14" t="s">
        <v>198</v>
      </c>
      <c r="Z135" s="13" t="s">
        <v>661</v>
      </c>
      <c r="AA135" s="13"/>
      <c r="AB135" s="13"/>
      <c r="AC135" s="13"/>
    </row>
    <row r="136" spans="12:29" ht="14" x14ac:dyDescent="0.15">
      <c r="L136" s="15"/>
      <c r="M136" s="14" t="s">
        <v>194</v>
      </c>
      <c r="N136" s="13" t="s">
        <v>662</v>
      </c>
      <c r="O136" s="13"/>
      <c r="P136" s="13"/>
      <c r="Q136" s="13"/>
      <c r="X136" s="15"/>
      <c r="Y136" s="14" t="s">
        <v>198</v>
      </c>
      <c r="Z136" s="13" t="s">
        <v>663</v>
      </c>
      <c r="AA136" s="13"/>
      <c r="AB136" s="13"/>
      <c r="AC136" s="13"/>
    </row>
    <row r="137" spans="12:29" ht="14" x14ac:dyDescent="0.15">
      <c r="L137" s="15"/>
      <c r="M137" s="14" t="s">
        <v>194</v>
      </c>
      <c r="N137" s="13" t="s">
        <v>664</v>
      </c>
      <c r="O137" s="13"/>
      <c r="P137" s="13"/>
      <c r="Q137" s="13"/>
      <c r="X137" s="15"/>
      <c r="Y137" s="14" t="s">
        <v>198</v>
      </c>
      <c r="Z137" s="13" t="s">
        <v>665</v>
      </c>
      <c r="AA137" s="13"/>
      <c r="AB137" s="13"/>
      <c r="AC137" s="13"/>
    </row>
    <row r="138" spans="12:29" ht="14" x14ac:dyDescent="0.15">
      <c r="L138" s="15"/>
      <c r="M138" s="14" t="s">
        <v>194</v>
      </c>
      <c r="N138" s="13" t="s">
        <v>666</v>
      </c>
      <c r="O138" s="13"/>
      <c r="P138" s="13"/>
      <c r="Q138" s="13"/>
      <c r="X138" s="15"/>
      <c r="Y138" s="14" t="s">
        <v>198</v>
      </c>
      <c r="Z138" s="13" t="s">
        <v>667</v>
      </c>
      <c r="AA138" s="13"/>
      <c r="AB138" s="13"/>
      <c r="AC138" s="13"/>
    </row>
    <row r="139" spans="12:29" ht="14" x14ac:dyDescent="0.15">
      <c r="L139" s="15"/>
      <c r="M139" s="14" t="s">
        <v>194</v>
      </c>
      <c r="N139" s="13" t="s">
        <v>668</v>
      </c>
      <c r="O139" s="13"/>
      <c r="P139" s="13"/>
      <c r="Q139" s="13"/>
      <c r="X139" s="15"/>
      <c r="Y139" s="14" t="s">
        <v>198</v>
      </c>
      <c r="Z139" s="13" t="s">
        <v>669</v>
      </c>
      <c r="AA139" s="13"/>
      <c r="AB139" s="13"/>
      <c r="AC139" s="13"/>
    </row>
    <row r="140" spans="12:29" ht="14" x14ac:dyDescent="0.15">
      <c r="L140" s="15"/>
      <c r="M140" s="14" t="s">
        <v>194</v>
      </c>
      <c r="N140" s="13" t="s">
        <v>670</v>
      </c>
      <c r="O140" s="13"/>
      <c r="P140" s="13"/>
      <c r="Q140" s="13"/>
      <c r="X140" s="15"/>
      <c r="Y140" s="14" t="s">
        <v>198</v>
      </c>
      <c r="Z140" s="13" t="s">
        <v>671</v>
      </c>
      <c r="AA140" s="13"/>
      <c r="AB140" s="13"/>
      <c r="AC140" s="13"/>
    </row>
    <row r="141" spans="12:29" ht="14" x14ac:dyDescent="0.15">
      <c r="L141" s="15"/>
      <c r="M141" s="14" t="s">
        <v>194</v>
      </c>
      <c r="N141" s="13" t="s">
        <v>672</v>
      </c>
      <c r="O141" s="13"/>
      <c r="P141" s="13"/>
      <c r="Q141" s="13"/>
      <c r="X141" s="15"/>
      <c r="Y141" s="14" t="s">
        <v>198</v>
      </c>
      <c r="Z141" s="13" t="s">
        <v>673</v>
      </c>
      <c r="AA141" s="13"/>
      <c r="AB141" s="13"/>
      <c r="AC141" s="13"/>
    </row>
    <row r="142" spans="12:29" ht="14" x14ac:dyDescent="0.15">
      <c r="L142" s="15"/>
      <c r="M142" s="14" t="s">
        <v>194</v>
      </c>
      <c r="N142" s="13" t="s">
        <v>674</v>
      </c>
      <c r="O142" s="13"/>
      <c r="P142" s="13"/>
      <c r="Q142" s="13"/>
      <c r="X142" s="15"/>
      <c r="Y142" s="14" t="s">
        <v>198</v>
      </c>
      <c r="Z142" s="13" t="s">
        <v>675</v>
      </c>
      <c r="AA142" s="13"/>
      <c r="AB142" s="13"/>
      <c r="AC142" s="13"/>
    </row>
    <row r="143" spans="12:29" ht="14" x14ac:dyDescent="0.15">
      <c r="L143" s="15"/>
      <c r="M143" s="14" t="s">
        <v>194</v>
      </c>
      <c r="N143" s="13" t="s">
        <v>676</v>
      </c>
      <c r="O143" s="13"/>
      <c r="P143" s="13"/>
      <c r="Q143" s="13"/>
      <c r="X143" s="15"/>
      <c r="Y143" s="14" t="s">
        <v>198</v>
      </c>
      <c r="Z143" s="13" t="s">
        <v>677</v>
      </c>
      <c r="AA143" s="13"/>
      <c r="AB143" s="13"/>
      <c r="AC143" s="13"/>
    </row>
    <row r="144" spans="12:29" ht="14" x14ac:dyDescent="0.15">
      <c r="L144" s="15"/>
      <c r="M144" s="14" t="s">
        <v>194</v>
      </c>
      <c r="N144" s="13" t="s">
        <v>678</v>
      </c>
      <c r="O144" s="16"/>
      <c r="P144" s="16"/>
      <c r="Q144" s="13"/>
      <c r="X144" s="15"/>
      <c r="Y144" s="14" t="s">
        <v>198</v>
      </c>
      <c r="Z144" s="13" t="s">
        <v>679</v>
      </c>
      <c r="AA144" s="16"/>
      <c r="AB144" s="16"/>
      <c r="AC144" s="13"/>
    </row>
    <row r="145" spans="12:29" ht="14" x14ac:dyDescent="0.15">
      <c r="L145" s="15"/>
      <c r="M145" s="14" t="s">
        <v>194</v>
      </c>
      <c r="N145" s="13" t="s">
        <v>680</v>
      </c>
      <c r="O145" s="16"/>
      <c r="P145" s="16"/>
      <c r="Q145" s="13"/>
      <c r="X145" s="15"/>
      <c r="Y145" s="14" t="s">
        <v>198</v>
      </c>
      <c r="Z145" s="13" t="s">
        <v>681</v>
      </c>
      <c r="AA145" s="16"/>
      <c r="AB145" s="16"/>
      <c r="AC145" s="13"/>
    </row>
    <row r="146" spans="12:29" ht="14" x14ac:dyDescent="0.15">
      <c r="L146" s="15"/>
      <c r="M146" s="14" t="s">
        <v>194</v>
      </c>
      <c r="N146" s="13" t="s">
        <v>682</v>
      </c>
      <c r="O146" s="16"/>
      <c r="P146" s="16"/>
      <c r="Q146" s="13"/>
      <c r="X146" s="15"/>
      <c r="Y146" s="14" t="s">
        <v>198</v>
      </c>
      <c r="Z146" s="13" t="s">
        <v>683</v>
      </c>
      <c r="AA146" s="16"/>
      <c r="AB146" s="16"/>
      <c r="AC146" s="13"/>
    </row>
    <row r="147" spans="12:29" ht="14" x14ac:dyDescent="0.15">
      <c r="L147" s="15"/>
      <c r="M147" s="14" t="s">
        <v>194</v>
      </c>
      <c r="N147" s="13" t="s">
        <v>684</v>
      </c>
      <c r="O147" s="16"/>
      <c r="P147" s="16"/>
      <c r="Q147" s="13"/>
      <c r="X147" s="15"/>
      <c r="Y147" s="14" t="s">
        <v>198</v>
      </c>
      <c r="Z147" s="13" t="s">
        <v>685</v>
      </c>
      <c r="AA147" s="16"/>
      <c r="AB147" s="16"/>
      <c r="AC147" s="13"/>
    </row>
    <row r="148" spans="12:29" ht="14" x14ac:dyDescent="0.15">
      <c r="L148" s="15"/>
      <c r="M148" s="14" t="s">
        <v>194</v>
      </c>
      <c r="N148" s="13" t="s">
        <v>686</v>
      </c>
      <c r="O148" s="16"/>
      <c r="P148" s="16"/>
      <c r="Q148" s="13"/>
      <c r="X148" s="15"/>
      <c r="Y148" s="14" t="s">
        <v>198</v>
      </c>
      <c r="Z148" s="13" t="s">
        <v>687</v>
      </c>
      <c r="AA148" s="16"/>
      <c r="AB148" s="16"/>
      <c r="AC148" s="13"/>
    </row>
    <row r="149" spans="12:29" ht="14" x14ac:dyDescent="0.15">
      <c r="L149" s="15"/>
      <c r="M149" s="14" t="s">
        <v>194</v>
      </c>
      <c r="N149" s="13" t="s">
        <v>688</v>
      </c>
      <c r="O149" s="16"/>
      <c r="P149" s="16"/>
      <c r="Q149" s="13"/>
      <c r="X149" s="15"/>
      <c r="Y149" s="14" t="s">
        <v>198</v>
      </c>
      <c r="Z149" s="13" t="s">
        <v>689</v>
      </c>
      <c r="AA149" s="16"/>
      <c r="AB149" s="16"/>
      <c r="AC149" s="13"/>
    </row>
    <row r="150" spans="12:29" ht="14" x14ac:dyDescent="0.15">
      <c r="L150" s="15"/>
      <c r="M150" s="14" t="s">
        <v>194</v>
      </c>
      <c r="N150" s="13" t="s">
        <v>690</v>
      </c>
      <c r="O150" s="16"/>
      <c r="P150" s="16"/>
      <c r="Q150" s="13"/>
      <c r="X150" s="15"/>
      <c r="Y150" s="14" t="s">
        <v>198</v>
      </c>
      <c r="Z150" s="13" t="s">
        <v>691</v>
      </c>
      <c r="AA150" s="16"/>
      <c r="AB150" s="16"/>
      <c r="AC150" s="13"/>
    </row>
    <row r="151" spans="12:29" ht="14" x14ac:dyDescent="0.15">
      <c r="L151" s="15"/>
      <c r="M151" s="14" t="s">
        <v>194</v>
      </c>
      <c r="N151" s="13" t="s">
        <v>692</v>
      </c>
      <c r="O151" s="16"/>
      <c r="P151" s="16"/>
      <c r="Q151" s="13"/>
      <c r="X151" s="15"/>
      <c r="Y151" s="14" t="s">
        <v>198</v>
      </c>
      <c r="Z151" s="13" t="s">
        <v>693</v>
      </c>
      <c r="AA151" s="16"/>
      <c r="AB151" s="16"/>
      <c r="AC151" s="13"/>
    </row>
    <row r="152" spans="12:29" ht="14" x14ac:dyDescent="0.15">
      <c r="L152" s="15"/>
      <c r="M152" s="14" t="s">
        <v>194</v>
      </c>
      <c r="N152" s="13" t="s">
        <v>694</v>
      </c>
      <c r="O152" s="16"/>
      <c r="P152" s="16"/>
      <c r="Q152" s="13"/>
      <c r="X152" s="15"/>
      <c r="Y152" s="14" t="s">
        <v>198</v>
      </c>
      <c r="Z152" s="13" t="s">
        <v>695</v>
      </c>
      <c r="AA152" s="16"/>
      <c r="AB152" s="16"/>
      <c r="AC152" s="13"/>
    </row>
    <row r="153" spans="12:29" ht="14" x14ac:dyDescent="0.15">
      <c r="L153" s="15"/>
      <c r="M153" s="14" t="s">
        <v>194</v>
      </c>
      <c r="N153" s="13" t="s">
        <v>696</v>
      </c>
      <c r="O153" s="16"/>
      <c r="P153" s="16"/>
      <c r="Q153" s="13"/>
      <c r="X153" s="15"/>
      <c r="Y153" s="14" t="s">
        <v>198</v>
      </c>
      <c r="Z153" s="13" t="s">
        <v>697</v>
      </c>
      <c r="AA153" s="16"/>
      <c r="AB153" s="16"/>
      <c r="AC153" s="13"/>
    </row>
    <row r="154" spans="12:29" ht="14" x14ac:dyDescent="0.15">
      <c r="L154" s="15"/>
      <c r="M154" s="14" t="s">
        <v>194</v>
      </c>
      <c r="N154" s="13" t="s">
        <v>698</v>
      </c>
      <c r="O154" s="16"/>
      <c r="P154" s="16"/>
      <c r="Q154" s="13"/>
      <c r="X154" s="15"/>
      <c r="Y154" s="14" t="s">
        <v>198</v>
      </c>
      <c r="Z154" s="13" t="s">
        <v>699</v>
      </c>
      <c r="AA154" s="16"/>
      <c r="AB154" s="16"/>
      <c r="AC154" s="13"/>
    </row>
    <row r="155" spans="12:29" ht="14" x14ac:dyDescent="0.15">
      <c r="L155" s="15"/>
      <c r="M155" s="14" t="s">
        <v>194</v>
      </c>
      <c r="N155" s="13" t="s">
        <v>700</v>
      </c>
      <c r="O155" s="16"/>
      <c r="P155" s="16"/>
      <c r="Q155" s="13"/>
      <c r="X155" s="15"/>
      <c r="Y155" s="14" t="s">
        <v>198</v>
      </c>
      <c r="Z155" s="13" t="s">
        <v>701</v>
      </c>
      <c r="AA155" s="16"/>
      <c r="AB155" s="16"/>
      <c r="AC155" s="13"/>
    </row>
    <row r="156" spans="12:29" ht="14" x14ac:dyDescent="0.15">
      <c r="L156" s="15"/>
      <c r="M156" s="14" t="s">
        <v>194</v>
      </c>
      <c r="N156" s="13" t="s">
        <v>702</v>
      </c>
      <c r="O156" s="13"/>
      <c r="P156" s="13"/>
      <c r="Q156" s="13"/>
      <c r="X156" s="15"/>
      <c r="Y156" s="14" t="s">
        <v>198</v>
      </c>
      <c r="Z156" s="13" t="s">
        <v>703</v>
      </c>
      <c r="AA156" s="13"/>
      <c r="AB156" s="13"/>
      <c r="AC156" s="13"/>
    </row>
    <row r="157" spans="12:29" ht="14" x14ac:dyDescent="0.15">
      <c r="L157" s="15"/>
      <c r="M157" s="14" t="s">
        <v>194</v>
      </c>
      <c r="N157" s="13" t="s">
        <v>704</v>
      </c>
      <c r="O157" s="13"/>
      <c r="P157" s="13"/>
      <c r="Q157" s="13"/>
      <c r="X157" s="15"/>
      <c r="Y157" s="14" t="s">
        <v>198</v>
      </c>
      <c r="Z157" s="13" t="s">
        <v>705</v>
      </c>
      <c r="AA157" s="13"/>
      <c r="AB157" s="13"/>
      <c r="AC157" s="13"/>
    </row>
    <row r="158" spans="12:29" ht="14" x14ac:dyDescent="0.15">
      <c r="L158" s="15"/>
      <c r="M158" s="14" t="s">
        <v>194</v>
      </c>
      <c r="N158" s="13" t="s">
        <v>706</v>
      </c>
      <c r="O158" s="13"/>
      <c r="P158" s="13"/>
      <c r="Q158" s="13"/>
      <c r="X158" s="15"/>
      <c r="Y158" s="14" t="s">
        <v>198</v>
      </c>
      <c r="Z158" s="13" t="s">
        <v>707</v>
      </c>
      <c r="AA158" s="13"/>
      <c r="AB158" s="13"/>
      <c r="AC158" s="13"/>
    </row>
    <row r="159" spans="12:29" ht="14" x14ac:dyDescent="0.15">
      <c r="L159" s="15"/>
      <c r="M159" s="14" t="s">
        <v>194</v>
      </c>
      <c r="N159" s="13" t="s">
        <v>708</v>
      </c>
      <c r="O159" s="13"/>
      <c r="P159" s="13"/>
      <c r="Q159" s="13"/>
      <c r="X159" s="15"/>
      <c r="Y159" s="14" t="s">
        <v>198</v>
      </c>
      <c r="Z159" s="13" t="s">
        <v>709</v>
      </c>
      <c r="AA159" s="13"/>
      <c r="AB159" s="13"/>
      <c r="AC159" s="13"/>
    </row>
    <row r="160" spans="12:29" ht="14" x14ac:dyDescent="0.15">
      <c r="L160" s="15"/>
      <c r="M160" s="14" t="s">
        <v>194</v>
      </c>
      <c r="N160" s="13" t="s">
        <v>710</v>
      </c>
      <c r="O160" s="13"/>
      <c r="P160" s="13"/>
      <c r="Q160" s="13"/>
      <c r="X160" s="15"/>
      <c r="Y160" s="14" t="s">
        <v>198</v>
      </c>
      <c r="Z160" s="13" t="s">
        <v>711</v>
      </c>
      <c r="AA160" s="13"/>
      <c r="AB160" s="13"/>
      <c r="AC160" s="13"/>
    </row>
    <row r="161" spans="12:29" ht="14" x14ac:dyDescent="0.15">
      <c r="L161" s="15"/>
      <c r="M161" s="14" t="s">
        <v>194</v>
      </c>
      <c r="N161" s="13" t="s">
        <v>712</v>
      </c>
      <c r="O161" s="13"/>
      <c r="P161" s="13"/>
      <c r="Q161" s="13"/>
      <c r="X161" s="15"/>
      <c r="Y161" s="14" t="s">
        <v>198</v>
      </c>
      <c r="Z161" s="13" t="s">
        <v>713</v>
      </c>
      <c r="AA161" s="13"/>
      <c r="AB161" s="13"/>
      <c r="AC161" s="13"/>
    </row>
    <row r="162" spans="12:29" ht="14" x14ac:dyDescent="0.15">
      <c r="L162" s="15"/>
      <c r="M162" s="14" t="s">
        <v>194</v>
      </c>
      <c r="N162" s="13" t="s">
        <v>714</v>
      </c>
      <c r="O162" s="13"/>
      <c r="P162" s="13"/>
      <c r="Q162" s="13"/>
      <c r="X162" s="15"/>
      <c r="Y162" s="14" t="s">
        <v>198</v>
      </c>
      <c r="Z162" s="13" t="s">
        <v>715</v>
      </c>
      <c r="AA162" s="13"/>
      <c r="AB162" s="13"/>
      <c r="AC162" s="13"/>
    </row>
    <row r="163" spans="12:29" ht="14" x14ac:dyDescent="0.15">
      <c r="L163" s="15"/>
      <c r="M163" s="14" t="s">
        <v>194</v>
      </c>
      <c r="N163" s="13" t="s">
        <v>716</v>
      </c>
      <c r="O163" s="13"/>
      <c r="P163" s="13"/>
      <c r="Q163" s="13"/>
      <c r="X163" s="15"/>
      <c r="Y163" s="14" t="s">
        <v>198</v>
      </c>
      <c r="Z163" s="13" t="s">
        <v>717</v>
      </c>
      <c r="AA163" s="13"/>
      <c r="AB163" s="13"/>
      <c r="AC163" s="13"/>
    </row>
    <row r="164" spans="12:29" ht="14" x14ac:dyDescent="0.15">
      <c r="L164" s="15"/>
      <c r="M164" s="14" t="s">
        <v>194</v>
      </c>
      <c r="N164" s="13" t="s">
        <v>718</v>
      </c>
      <c r="O164" s="13"/>
      <c r="P164" s="13"/>
      <c r="Q164" s="13"/>
      <c r="X164" s="15"/>
      <c r="Y164" s="14" t="s">
        <v>198</v>
      </c>
      <c r="Z164" s="13" t="s">
        <v>719</v>
      </c>
      <c r="AA164" s="13"/>
      <c r="AB164" s="13"/>
      <c r="AC164" s="13"/>
    </row>
    <row r="165" spans="12:29" ht="14" x14ac:dyDescent="0.15">
      <c r="L165" s="15"/>
      <c r="M165" s="14" t="s">
        <v>194</v>
      </c>
      <c r="N165" s="13" t="s">
        <v>720</v>
      </c>
      <c r="O165" s="13"/>
      <c r="P165" s="13"/>
      <c r="Q165" s="13"/>
      <c r="X165" s="15"/>
      <c r="Y165" s="14" t="s">
        <v>198</v>
      </c>
      <c r="Z165" s="13" t="s">
        <v>721</v>
      </c>
      <c r="AA165" s="13"/>
      <c r="AB165" s="13"/>
      <c r="AC165" s="13"/>
    </row>
    <row r="166" spans="12:29" ht="14" x14ac:dyDescent="0.15">
      <c r="L166" s="15"/>
      <c r="M166" s="14" t="s">
        <v>194</v>
      </c>
      <c r="N166" s="13" t="s">
        <v>722</v>
      </c>
      <c r="O166" s="13"/>
      <c r="P166" s="13"/>
      <c r="Q166" s="13"/>
      <c r="X166" s="15"/>
      <c r="Y166" s="14" t="s">
        <v>198</v>
      </c>
      <c r="Z166" s="13" t="s">
        <v>723</v>
      </c>
      <c r="AA166" s="13"/>
      <c r="AB166" s="13"/>
      <c r="AC166" s="13"/>
    </row>
    <row r="167" spans="12:29" x14ac:dyDescent="0.15">
      <c r="M167" s="12"/>
      <c r="N167" s="11"/>
    </row>
  </sheetData>
  <mergeCells count="18">
    <mergeCell ref="AK2:AO2"/>
    <mergeCell ref="AQ2:AU2"/>
    <mergeCell ref="A1:Q1"/>
    <mergeCell ref="S1:AC1"/>
    <mergeCell ref="AE1:AU1"/>
    <mergeCell ref="A32:D32"/>
    <mergeCell ref="A35:D35"/>
    <mergeCell ref="S21:S22"/>
    <mergeCell ref="A2:E2"/>
    <mergeCell ref="A16:E17"/>
    <mergeCell ref="G2:K2"/>
    <mergeCell ref="AE30:AI31"/>
    <mergeCell ref="AK30:AO31"/>
    <mergeCell ref="AQ30:AU31"/>
    <mergeCell ref="M2:Q2"/>
    <mergeCell ref="S2:W2"/>
    <mergeCell ref="Y2:AC2"/>
    <mergeCell ref="AE2:AI2"/>
  </mergeCells>
  <pageMargins left="0.5" right="0.5" top="0.5" bottom="0.5" header="0.81" footer="0.84"/>
  <pageSetup paperSize="231" scale="85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70312-123A-42AE-9215-B61F312490EE}">
  <sheetPr filterMode="1"/>
  <dimension ref="A1:C101"/>
  <sheetViews>
    <sheetView showGridLines="0" workbookViewId="0">
      <selection activeCell="B8" sqref="B8"/>
    </sheetView>
  </sheetViews>
  <sheetFormatPr baseColWidth="10" defaultColWidth="8.83203125" defaultRowHeight="15" x14ac:dyDescent="0.2"/>
  <cols>
    <col min="1" max="1" width="15.5" bestFit="1" customWidth="1"/>
    <col min="2" max="2" width="20.1640625" bestFit="1" customWidth="1"/>
    <col min="3" max="3" width="11.5" bestFit="1" customWidth="1"/>
  </cols>
  <sheetData>
    <row r="1" spans="1:3" x14ac:dyDescent="0.2">
      <c r="A1" t="s">
        <v>724</v>
      </c>
      <c r="B1" t="s">
        <v>725</v>
      </c>
    </row>
    <row r="2" spans="1:3" x14ac:dyDescent="0.2">
      <c r="A2" t="s">
        <v>726</v>
      </c>
      <c r="B2" t="s">
        <v>727</v>
      </c>
    </row>
    <row r="3" spans="1:3" x14ac:dyDescent="0.2">
      <c r="A3" t="s">
        <v>728</v>
      </c>
      <c r="B3" t="s">
        <v>729</v>
      </c>
    </row>
    <row r="5" spans="1:3" x14ac:dyDescent="0.2">
      <c r="A5" t="s">
        <v>730</v>
      </c>
      <c r="B5" t="s">
        <v>731</v>
      </c>
      <c r="C5" t="s">
        <v>732</v>
      </c>
    </row>
    <row r="6" spans="1:3" x14ac:dyDescent="0.2">
      <c r="A6" s="30" t="s">
        <v>733</v>
      </c>
      <c r="B6" t="s">
        <v>734</v>
      </c>
      <c r="C6" t="s">
        <v>735</v>
      </c>
    </row>
    <row r="7" spans="1:3" x14ac:dyDescent="0.2">
      <c r="A7" s="30" t="s">
        <v>197</v>
      </c>
      <c r="B7" t="s">
        <v>734</v>
      </c>
      <c r="C7" t="s">
        <v>735</v>
      </c>
    </row>
    <row r="8" spans="1:3" x14ac:dyDescent="0.2">
      <c r="A8" s="30" t="s">
        <v>736</v>
      </c>
      <c r="B8" t="s">
        <v>734</v>
      </c>
      <c r="C8" t="s">
        <v>735</v>
      </c>
    </row>
    <row r="9" spans="1:3" x14ac:dyDescent="0.2">
      <c r="A9" s="30" t="s">
        <v>737</v>
      </c>
      <c r="B9" t="s">
        <v>734</v>
      </c>
      <c r="C9" t="s">
        <v>735</v>
      </c>
    </row>
    <row r="10" spans="1:3" x14ac:dyDescent="0.2">
      <c r="A10" s="30" t="s">
        <v>738</v>
      </c>
      <c r="B10" t="s">
        <v>734</v>
      </c>
      <c r="C10" t="s">
        <v>735</v>
      </c>
    </row>
    <row r="11" spans="1:3" x14ac:dyDescent="0.2">
      <c r="A11" s="30" t="s">
        <v>739</v>
      </c>
      <c r="B11" t="s">
        <v>158</v>
      </c>
      <c r="C11" t="s">
        <v>735</v>
      </c>
    </row>
    <row r="12" spans="1:3" hidden="1" x14ac:dyDescent="0.2">
      <c r="A12" s="30" t="s">
        <v>740</v>
      </c>
      <c r="B12" t="s">
        <v>158</v>
      </c>
      <c r="C12" t="s">
        <v>741</v>
      </c>
    </row>
    <row r="13" spans="1:3" hidden="1" x14ac:dyDescent="0.2">
      <c r="A13" s="30" t="s">
        <v>742</v>
      </c>
      <c r="B13" t="s">
        <v>158</v>
      </c>
      <c r="C13" t="s">
        <v>743</v>
      </c>
    </row>
    <row r="14" spans="1:3" hidden="1" x14ac:dyDescent="0.2">
      <c r="A14" s="30" t="s">
        <v>744</v>
      </c>
      <c r="B14" t="s">
        <v>158</v>
      </c>
      <c r="C14" t="s">
        <v>745</v>
      </c>
    </row>
    <row r="15" spans="1:3" hidden="1" x14ac:dyDescent="0.2">
      <c r="A15" s="30" t="s">
        <v>746</v>
      </c>
      <c r="B15" t="s">
        <v>158</v>
      </c>
      <c r="C15" t="s">
        <v>747</v>
      </c>
    </row>
    <row r="16" spans="1:3" hidden="1" x14ac:dyDescent="0.2">
      <c r="A16" s="30" t="s">
        <v>748</v>
      </c>
      <c r="B16" t="s">
        <v>158</v>
      </c>
      <c r="C16" t="s">
        <v>743</v>
      </c>
    </row>
    <row r="17" spans="1:3" hidden="1" x14ac:dyDescent="0.2">
      <c r="A17" s="30" t="s">
        <v>749</v>
      </c>
      <c r="B17" t="s">
        <v>158</v>
      </c>
      <c r="C17" t="s">
        <v>747</v>
      </c>
    </row>
    <row r="18" spans="1:3" hidden="1" x14ac:dyDescent="0.2">
      <c r="A18" s="30" t="s">
        <v>750</v>
      </c>
      <c r="B18" t="s">
        <v>158</v>
      </c>
      <c r="C18" t="s">
        <v>743</v>
      </c>
    </row>
    <row r="19" spans="1:3" hidden="1" x14ac:dyDescent="0.2">
      <c r="A19" s="30" t="s">
        <v>751</v>
      </c>
      <c r="B19" t="s">
        <v>158</v>
      </c>
      <c r="C19" t="s">
        <v>743</v>
      </c>
    </row>
    <row r="20" spans="1:3" x14ac:dyDescent="0.2">
      <c r="A20" s="30" t="s">
        <v>752</v>
      </c>
      <c r="B20" t="s">
        <v>158</v>
      </c>
      <c r="C20" t="s">
        <v>735</v>
      </c>
    </row>
    <row r="21" spans="1:3" x14ac:dyDescent="0.2">
      <c r="A21" s="30" t="s">
        <v>753</v>
      </c>
      <c r="B21" t="s">
        <v>158</v>
      </c>
      <c r="C21" t="s">
        <v>735</v>
      </c>
    </row>
    <row r="22" spans="1:3" x14ac:dyDescent="0.2">
      <c r="A22" s="30" t="s">
        <v>754</v>
      </c>
      <c r="B22" t="s">
        <v>158</v>
      </c>
      <c r="C22" t="s">
        <v>735</v>
      </c>
    </row>
    <row r="23" spans="1:3" hidden="1" x14ac:dyDescent="0.2">
      <c r="A23" s="30" t="s">
        <v>755</v>
      </c>
      <c r="B23" t="s">
        <v>158</v>
      </c>
      <c r="C23" t="s">
        <v>745</v>
      </c>
    </row>
    <row r="24" spans="1:3" hidden="1" x14ac:dyDescent="0.2">
      <c r="A24" s="30" t="s">
        <v>756</v>
      </c>
      <c r="B24" t="s">
        <v>158</v>
      </c>
      <c r="C24" t="s">
        <v>745</v>
      </c>
    </row>
    <row r="25" spans="1:3" hidden="1" x14ac:dyDescent="0.2">
      <c r="A25" s="30" t="s">
        <v>757</v>
      </c>
      <c r="B25" t="s">
        <v>158</v>
      </c>
      <c r="C25" t="s">
        <v>743</v>
      </c>
    </row>
    <row r="26" spans="1:3" hidden="1" x14ac:dyDescent="0.2">
      <c r="A26" s="30" t="s">
        <v>758</v>
      </c>
      <c r="B26" t="s">
        <v>158</v>
      </c>
      <c r="C26" t="s">
        <v>743</v>
      </c>
    </row>
    <row r="27" spans="1:3" x14ac:dyDescent="0.2">
      <c r="A27" s="30" t="s">
        <v>759</v>
      </c>
      <c r="B27" t="s">
        <v>158</v>
      </c>
      <c r="C27" t="s">
        <v>735</v>
      </c>
    </row>
    <row r="28" spans="1:3" hidden="1" x14ac:dyDescent="0.2">
      <c r="A28" s="30" t="s">
        <v>148</v>
      </c>
      <c r="B28" t="s">
        <v>760</v>
      </c>
      <c r="C28" t="s">
        <v>741</v>
      </c>
    </row>
    <row r="29" spans="1:3" x14ac:dyDescent="0.2">
      <c r="A29" s="30" t="s">
        <v>761</v>
      </c>
      <c r="B29" t="s">
        <v>158</v>
      </c>
      <c r="C29" t="s">
        <v>735</v>
      </c>
    </row>
    <row r="30" spans="1:3" hidden="1" x14ac:dyDescent="0.2">
      <c r="A30" s="30" t="s">
        <v>762</v>
      </c>
      <c r="B30" t="s">
        <v>158</v>
      </c>
      <c r="C30" t="s">
        <v>741</v>
      </c>
    </row>
    <row r="31" spans="1:3" hidden="1" x14ac:dyDescent="0.2">
      <c r="A31" s="30" t="s">
        <v>763</v>
      </c>
      <c r="B31" t="s">
        <v>158</v>
      </c>
      <c r="C31" t="s">
        <v>743</v>
      </c>
    </row>
    <row r="32" spans="1:3" x14ac:dyDescent="0.2">
      <c r="A32" s="30" t="s">
        <v>764</v>
      </c>
      <c r="B32" t="s">
        <v>158</v>
      </c>
      <c r="C32" t="s">
        <v>735</v>
      </c>
    </row>
    <row r="33" spans="1:3" x14ac:dyDescent="0.2">
      <c r="A33" s="30" t="s">
        <v>765</v>
      </c>
      <c r="B33" t="s">
        <v>158</v>
      </c>
      <c r="C33" t="s">
        <v>735</v>
      </c>
    </row>
    <row r="34" spans="1:3" hidden="1" x14ac:dyDescent="0.2">
      <c r="A34" s="30" t="s">
        <v>290</v>
      </c>
      <c r="B34" t="s">
        <v>158</v>
      </c>
      <c r="C34" t="s">
        <v>741</v>
      </c>
    </row>
    <row r="35" spans="1:3" hidden="1" x14ac:dyDescent="0.2">
      <c r="A35" s="30" t="s">
        <v>766</v>
      </c>
      <c r="B35" t="s">
        <v>158</v>
      </c>
      <c r="C35" t="s">
        <v>741</v>
      </c>
    </row>
    <row r="36" spans="1:3" hidden="1" x14ac:dyDescent="0.2">
      <c r="A36" s="30" t="s">
        <v>767</v>
      </c>
      <c r="B36" t="s">
        <v>158</v>
      </c>
      <c r="C36" t="s">
        <v>743</v>
      </c>
    </row>
    <row r="37" spans="1:3" hidden="1" x14ac:dyDescent="0.2">
      <c r="A37" s="30" t="s">
        <v>768</v>
      </c>
      <c r="B37" t="s">
        <v>158</v>
      </c>
      <c r="C37" t="s">
        <v>745</v>
      </c>
    </row>
    <row r="38" spans="1:3" hidden="1" x14ac:dyDescent="0.2">
      <c r="A38" s="30" t="s">
        <v>769</v>
      </c>
      <c r="B38" t="s">
        <v>158</v>
      </c>
      <c r="C38" t="s">
        <v>747</v>
      </c>
    </row>
    <row r="39" spans="1:3" hidden="1" x14ac:dyDescent="0.2">
      <c r="A39" s="30" t="s">
        <v>770</v>
      </c>
      <c r="B39" t="s">
        <v>158</v>
      </c>
      <c r="C39" t="s">
        <v>743</v>
      </c>
    </row>
    <row r="40" spans="1:3" hidden="1" x14ac:dyDescent="0.2">
      <c r="A40" s="30" t="s">
        <v>213</v>
      </c>
      <c r="B40" t="s">
        <v>760</v>
      </c>
      <c r="C40" t="s">
        <v>741</v>
      </c>
    </row>
    <row r="41" spans="1:3" hidden="1" x14ac:dyDescent="0.2">
      <c r="A41" s="30" t="s">
        <v>220</v>
      </c>
      <c r="B41" t="s">
        <v>158</v>
      </c>
      <c r="C41" t="s">
        <v>743</v>
      </c>
    </row>
    <row r="42" spans="1:3" hidden="1" x14ac:dyDescent="0.2">
      <c r="A42" s="30" t="s">
        <v>771</v>
      </c>
      <c r="B42" t="s">
        <v>158</v>
      </c>
      <c r="C42" t="s">
        <v>745</v>
      </c>
    </row>
    <row r="43" spans="1:3" hidden="1" x14ac:dyDescent="0.2">
      <c r="A43" s="30" t="s">
        <v>772</v>
      </c>
      <c r="B43" t="s">
        <v>158</v>
      </c>
      <c r="C43" t="s">
        <v>743</v>
      </c>
    </row>
    <row r="44" spans="1:3" hidden="1" x14ac:dyDescent="0.2">
      <c r="A44" s="30" t="s">
        <v>227</v>
      </c>
      <c r="B44" t="s">
        <v>158</v>
      </c>
      <c r="C44" t="s">
        <v>741</v>
      </c>
    </row>
    <row r="45" spans="1:3" x14ac:dyDescent="0.2">
      <c r="A45" s="30" t="s">
        <v>13</v>
      </c>
      <c r="B45" t="s">
        <v>158</v>
      </c>
      <c r="C45" t="s">
        <v>735</v>
      </c>
    </row>
    <row r="46" spans="1:3" x14ac:dyDescent="0.2">
      <c r="A46" s="30" t="s">
        <v>773</v>
      </c>
      <c r="B46" t="s">
        <v>158</v>
      </c>
      <c r="C46" t="s">
        <v>735</v>
      </c>
    </row>
    <row r="47" spans="1:3" x14ac:dyDescent="0.2">
      <c r="A47" s="30" t="s">
        <v>774</v>
      </c>
      <c r="B47" t="s">
        <v>158</v>
      </c>
      <c r="C47" t="s">
        <v>735</v>
      </c>
    </row>
    <row r="48" spans="1:3" x14ac:dyDescent="0.2">
      <c r="A48" s="30" t="s">
        <v>775</v>
      </c>
      <c r="B48" t="s">
        <v>158</v>
      </c>
      <c r="C48" t="s">
        <v>735</v>
      </c>
    </row>
    <row r="49" spans="1:3" x14ac:dyDescent="0.2">
      <c r="A49" s="30" t="s">
        <v>776</v>
      </c>
      <c r="B49" t="s">
        <v>158</v>
      </c>
      <c r="C49" t="s">
        <v>735</v>
      </c>
    </row>
    <row r="50" spans="1:3" x14ac:dyDescent="0.2">
      <c r="A50" s="30" t="s">
        <v>777</v>
      </c>
      <c r="B50" t="s">
        <v>158</v>
      </c>
      <c r="C50" t="s">
        <v>735</v>
      </c>
    </row>
    <row r="51" spans="1:3" x14ac:dyDescent="0.2">
      <c r="A51" s="30" t="s">
        <v>778</v>
      </c>
      <c r="B51" t="s">
        <v>158</v>
      </c>
      <c r="C51" t="s">
        <v>735</v>
      </c>
    </row>
    <row r="52" spans="1:3" x14ac:dyDescent="0.2">
      <c r="A52" s="30" t="s">
        <v>779</v>
      </c>
      <c r="B52" t="s">
        <v>158</v>
      </c>
      <c r="C52" t="s">
        <v>735</v>
      </c>
    </row>
    <row r="53" spans="1:3" x14ac:dyDescent="0.2">
      <c r="A53" s="30" t="s">
        <v>780</v>
      </c>
      <c r="B53" t="s">
        <v>158</v>
      </c>
      <c r="C53" t="s">
        <v>735</v>
      </c>
    </row>
    <row r="54" spans="1:3" x14ac:dyDescent="0.2">
      <c r="A54" s="30" t="s">
        <v>234</v>
      </c>
      <c r="B54" t="s">
        <v>158</v>
      </c>
      <c r="C54" t="s">
        <v>735</v>
      </c>
    </row>
    <row r="55" spans="1:3" x14ac:dyDescent="0.2">
      <c r="A55" s="30" t="s">
        <v>781</v>
      </c>
      <c r="B55" t="s">
        <v>158</v>
      </c>
      <c r="C55" t="s">
        <v>735</v>
      </c>
    </row>
    <row r="56" spans="1:3" x14ac:dyDescent="0.2">
      <c r="A56" s="30" t="s">
        <v>782</v>
      </c>
      <c r="B56" t="s">
        <v>158</v>
      </c>
      <c r="C56" t="s">
        <v>735</v>
      </c>
    </row>
    <row r="57" spans="1:3" x14ac:dyDescent="0.2">
      <c r="A57" s="30" t="s">
        <v>783</v>
      </c>
      <c r="B57" t="s">
        <v>158</v>
      </c>
      <c r="C57" t="s">
        <v>735</v>
      </c>
    </row>
    <row r="58" spans="1:3" x14ac:dyDescent="0.2">
      <c r="A58" s="30" t="s">
        <v>784</v>
      </c>
      <c r="B58" t="s">
        <v>158</v>
      </c>
      <c r="C58" t="s">
        <v>735</v>
      </c>
    </row>
    <row r="59" spans="1:3" x14ac:dyDescent="0.2">
      <c r="A59" s="30" t="s">
        <v>785</v>
      </c>
      <c r="B59" t="s">
        <v>158</v>
      </c>
      <c r="C59" t="s">
        <v>735</v>
      </c>
    </row>
    <row r="60" spans="1:3" hidden="1" x14ac:dyDescent="0.2">
      <c r="A60" s="30" t="s">
        <v>241</v>
      </c>
      <c r="B60" t="s">
        <v>760</v>
      </c>
      <c r="C60" t="s">
        <v>741</v>
      </c>
    </row>
    <row r="61" spans="1:3" hidden="1" x14ac:dyDescent="0.2">
      <c r="A61" s="30" t="s">
        <v>16</v>
      </c>
      <c r="B61" t="s">
        <v>760</v>
      </c>
      <c r="C61" t="s">
        <v>741</v>
      </c>
    </row>
    <row r="62" spans="1:3" hidden="1" x14ac:dyDescent="0.2">
      <c r="A62" s="30" t="s">
        <v>17</v>
      </c>
      <c r="B62" t="s">
        <v>158</v>
      </c>
      <c r="C62" t="s">
        <v>741</v>
      </c>
    </row>
    <row r="63" spans="1:3" hidden="1" x14ac:dyDescent="0.2">
      <c r="A63" s="30" t="s">
        <v>786</v>
      </c>
      <c r="B63" t="s">
        <v>158</v>
      </c>
      <c r="C63" t="s">
        <v>745</v>
      </c>
    </row>
    <row r="64" spans="1:3" hidden="1" x14ac:dyDescent="0.2">
      <c r="A64" s="30" t="s">
        <v>787</v>
      </c>
      <c r="B64" t="s">
        <v>158</v>
      </c>
      <c r="C64" t="s">
        <v>747</v>
      </c>
    </row>
    <row r="65" spans="1:3" hidden="1" x14ac:dyDescent="0.2">
      <c r="A65" s="30" t="s">
        <v>788</v>
      </c>
      <c r="B65" t="s">
        <v>158</v>
      </c>
      <c r="C65" t="s">
        <v>743</v>
      </c>
    </row>
    <row r="66" spans="1:3" hidden="1" x14ac:dyDescent="0.2">
      <c r="A66" s="30" t="s">
        <v>260</v>
      </c>
      <c r="B66" t="s">
        <v>760</v>
      </c>
      <c r="C66" t="s">
        <v>741</v>
      </c>
    </row>
    <row r="67" spans="1:3" hidden="1" x14ac:dyDescent="0.2">
      <c r="A67" s="30" t="s">
        <v>10</v>
      </c>
      <c r="B67" t="s">
        <v>760</v>
      </c>
      <c r="C67" t="s">
        <v>741</v>
      </c>
    </row>
    <row r="68" spans="1:3" hidden="1" x14ac:dyDescent="0.2">
      <c r="A68" s="30" t="s">
        <v>19</v>
      </c>
      <c r="B68" t="s">
        <v>760</v>
      </c>
      <c r="C68" t="s">
        <v>741</v>
      </c>
    </row>
    <row r="69" spans="1:3" hidden="1" x14ac:dyDescent="0.2">
      <c r="A69" s="30" t="s">
        <v>789</v>
      </c>
      <c r="B69" t="s">
        <v>158</v>
      </c>
      <c r="C69" t="s">
        <v>747</v>
      </c>
    </row>
    <row r="70" spans="1:3" hidden="1" x14ac:dyDescent="0.2">
      <c r="A70" s="30" t="s">
        <v>790</v>
      </c>
      <c r="B70" t="s">
        <v>760</v>
      </c>
      <c r="C70" t="s">
        <v>741</v>
      </c>
    </row>
    <row r="71" spans="1:3" hidden="1" x14ac:dyDescent="0.2">
      <c r="A71" s="30" t="s">
        <v>6</v>
      </c>
      <c r="B71" t="s">
        <v>734</v>
      </c>
      <c r="C71" t="s">
        <v>741</v>
      </c>
    </row>
    <row r="72" spans="1:3" hidden="1" x14ac:dyDescent="0.2">
      <c r="A72" s="30" t="s">
        <v>302</v>
      </c>
      <c r="B72" t="s">
        <v>760</v>
      </c>
      <c r="C72" t="s">
        <v>741</v>
      </c>
    </row>
    <row r="73" spans="1:3" hidden="1" x14ac:dyDescent="0.2">
      <c r="A73" s="30" t="s">
        <v>18</v>
      </c>
      <c r="B73" t="s">
        <v>158</v>
      </c>
      <c r="C73" t="s">
        <v>741</v>
      </c>
    </row>
    <row r="74" spans="1:3" hidden="1" x14ac:dyDescent="0.2">
      <c r="A74" s="30" t="s">
        <v>315</v>
      </c>
      <c r="B74" t="s">
        <v>158</v>
      </c>
      <c r="C74" t="s">
        <v>741</v>
      </c>
    </row>
    <row r="75" spans="1:3" hidden="1" x14ac:dyDescent="0.2">
      <c r="A75" s="30" t="s">
        <v>20</v>
      </c>
      <c r="B75" t="s">
        <v>158</v>
      </c>
      <c r="C75" t="s">
        <v>741</v>
      </c>
    </row>
    <row r="76" spans="1:3" hidden="1" x14ac:dyDescent="0.2">
      <c r="A76" s="30" t="s">
        <v>791</v>
      </c>
      <c r="B76" t="s">
        <v>158</v>
      </c>
      <c r="C76" t="s">
        <v>741</v>
      </c>
    </row>
    <row r="77" spans="1:3" hidden="1" x14ac:dyDescent="0.2">
      <c r="A77" s="30" t="s">
        <v>792</v>
      </c>
      <c r="B77" t="s">
        <v>158</v>
      </c>
      <c r="C77" t="s">
        <v>741</v>
      </c>
    </row>
    <row r="78" spans="1:3" x14ac:dyDescent="0.2">
      <c r="A78" s="30" t="s">
        <v>793</v>
      </c>
      <c r="B78" t="s">
        <v>158</v>
      </c>
      <c r="C78" t="s">
        <v>735</v>
      </c>
    </row>
    <row r="79" spans="1:3" x14ac:dyDescent="0.2">
      <c r="A79" s="30" t="s">
        <v>794</v>
      </c>
      <c r="B79" t="s">
        <v>158</v>
      </c>
      <c r="C79" t="s">
        <v>735</v>
      </c>
    </row>
    <row r="80" spans="1:3" x14ac:dyDescent="0.2">
      <c r="A80" s="30" t="s">
        <v>795</v>
      </c>
      <c r="B80" t="s">
        <v>158</v>
      </c>
      <c r="C80" t="s">
        <v>735</v>
      </c>
    </row>
    <row r="81" spans="1:3" x14ac:dyDescent="0.2">
      <c r="A81" s="30" t="s">
        <v>796</v>
      </c>
      <c r="B81" t="s">
        <v>158</v>
      </c>
      <c r="C81" t="s">
        <v>735</v>
      </c>
    </row>
    <row r="82" spans="1:3" x14ac:dyDescent="0.2">
      <c r="A82" s="30" t="s">
        <v>797</v>
      </c>
      <c r="B82" t="s">
        <v>158</v>
      </c>
      <c r="C82" t="s">
        <v>735</v>
      </c>
    </row>
    <row r="83" spans="1:3" x14ac:dyDescent="0.2">
      <c r="A83" s="30" t="s">
        <v>798</v>
      </c>
      <c r="B83" t="s">
        <v>158</v>
      </c>
      <c r="C83" t="s">
        <v>735</v>
      </c>
    </row>
    <row r="84" spans="1:3" x14ac:dyDescent="0.2">
      <c r="A84" s="30" t="s">
        <v>799</v>
      </c>
      <c r="B84" t="s">
        <v>158</v>
      </c>
      <c r="C84" t="s">
        <v>735</v>
      </c>
    </row>
    <row r="85" spans="1:3" x14ac:dyDescent="0.2">
      <c r="A85" s="30" t="s">
        <v>800</v>
      </c>
      <c r="B85" t="s">
        <v>158</v>
      </c>
      <c r="C85" t="s">
        <v>735</v>
      </c>
    </row>
    <row r="86" spans="1:3" x14ac:dyDescent="0.2">
      <c r="A86" s="30" t="s">
        <v>801</v>
      </c>
      <c r="B86" t="s">
        <v>158</v>
      </c>
      <c r="C86" t="s">
        <v>735</v>
      </c>
    </row>
    <row r="87" spans="1:3" x14ac:dyDescent="0.2">
      <c r="A87" s="30" t="s">
        <v>802</v>
      </c>
      <c r="B87" t="s">
        <v>158</v>
      </c>
      <c r="C87" t="s">
        <v>735</v>
      </c>
    </row>
    <row r="88" spans="1:3" x14ac:dyDescent="0.2">
      <c r="A88" s="30" t="s">
        <v>803</v>
      </c>
      <c r="B88" t="s">
        <v>158</v>
      </c>
      <c r="C88" t="s">
        <v>735</v>
      </c>
    </row>
    <row r="89" spans="1:3" x14ac:dyDescent="0.2">
      <c r="A89" s="30" t="s">
        <v>804</v>
      </c>
      <c r="B89" t="s">
        <v>158</v>
      </c>
      <c r="C89" t="s">
        <v>735</v>
      </c>
    </row>
    <row r="90" spans="1:3" x14ac:dyDescent="0.2">
      <c r="A90" s="30" t="s">
        <v>805</v>
      </c>
      <c r="B90" t="s">
        <v>158</v>
      </c>
      <c r="C90" t="s">
        <v>735</v>
      </c>
    </row>
    <row r="91" spans="1:3" x14ac:dyDescent="0.2">
      <c r="A91" s="30" t="s">
        <v>806</v>
      </c>
      <c r="B91" t="s">
        <v>158</v>
      </c>
      <c r="C91" t="s">
        <v>735</v>
      </c>
    </row>
    <row r="92" spans="1:3" x14ac:dyDescent="0.2">
      <c r="A92" s="30" t="s">
        <v>807</v>
      </c>
      <c r="B92" t="s">
        <v>158</v>
      </c>
      <c r="C92" t="s">
        <v>735</v>
      </c>
    </row>
    <row r="93" spans="1:3" x14ac:dyDescent="0.2">
      <c r="A93" s="30" t="s">
        <v>808</v>
      </c>
      <c r="B93" t="s">
        <v>158</v>
      </c>
      <c r="C93" t="s">
        <v>735</v>
      </c>
    </row>
    <row r="94" spans="1:3" x14ac:dyDescent="0.2">
      <c r="A94" s="30" t="s">
        <v>809</v>
      </c>
      <c r="B94" t="s">
        <v>158</v>
      </c>
      <c r="C94" t="s">
        <v>735</v>
      </c>
    </row>
    <row r="95" spans="1:3" x14ac:dyDescent="0.2">
      <c r="A95" s="30" t="s">
        <v>810</v>
      </c>
      <c r="B95" t="s">
        <v>158</v>
      </c>
      <c r="C95" t="s">
        <v>735</v>
      </c>
    </row>
    <row r="96" spans="1:3" x14ac:dyDescent="0.2">
      <c r="A96" s="30" t="s">
        <v>811</v>
      </c>
      <c r="B96" t="s">
        <v>158</v>
      </c>
      <c r="C96" t="s">
        <v>735</v>
      </c>
    </row>
    <row r="97" spans="1:3" hidden="1" x14ac:dyDescent="0.2">
      <c r="A97">
        <v>60</v>
      </c>
      <c r="B97" t="s">
        <v>734</v>
      </c>
      <c r="C97" t="s">
        <v>812</v>
      </c>
    </row>
    <row r="98" spans="1:3" hidden="1" x14ac:dyDescent="0.2">
      <c r="A98" s="30" t="s">
        <v>813</v>
      </c>
      <c r="B98" t="s">
        <v>734</v>
      </c>
      <c r="C98" t="s">
        <v>812</v>
      </c>
    </row>
    <row r="99" spans="1:3" hidden="1" x14ac:dyDescent="0.2">
      <c r="A99" s="30" t="s">
        <v>814</v>
      </c>
      <c r="B99" t="s">
        <v>734</v>
      </c>
      <c r="C99" t="s">
        <v>812</v>
      </c>
    </row>
    <row r="100" spans="1:3" hidden="1" x14ac:dyDescent="0.2">
      <c r="A100" s="30" t="s">
        <v>815</v>
      </c>
      <c r="B100" t="s">
        <v>734</v>
      </c>
      <c r="C100" t="s">
        <v>812</v>
      </c>
    </row>
    <row r="101" spans="1:3" hidden="1" x14ac:dyDescent="0.2">
      <c r="A101" s="30" t="s">
        <v>816</v>
      </c>
      <c r="B101" t="s">
        <v>734</v>
      </c>
      <c r="C101" t="s">
        <v>812</v>
      </c>
    </row>
  </sheetData>
  <autoFilter ref="A5:C101" xr:uid="{FE4E40E5-26A9-44D6-AB06-A6C1724288C7}">
    <filterColumn colId="2">
      <filters>
        <filter val="RESTRICTED"/>
      </filters>
    </filterColumn>
    <sortState xmlns:xlrd2="http://schemas.microsoft.com/office/spreadsheetml/2017/richdata2" ref="A6:C96">
      <sortCondition ref="B5:B101"/>
    </sortState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D7B5-303E-4726-8C4E-A51BDA36F0BA}">
  <dimension ref="A1:J29"/>
  <sheetViews>
    <sheetView workbookViewId="0">
      <selection activeCell="K24" sqref="K24"/>
    </sheetView>
  </sheetViews>
  <sheetFormatPr baseColWidth="10" defaultColWidth="8.83203125" defaultRowHeight="15" x14ac:dyDescent="0.2"/>
  <cols>
    <col min="1" max="1" width="10.83203125" customWidth="1"/>
    <col min="4" max="4" width="9.5" bestFit="1" customWidth="1"/>
    <col min="6" max="9" width="12.5" customWidth="1"/>
    <col min="11" max="11" width="28.1640625" bestFit="1" customWidth="1"/>
  </cols>
  <sheetData>
    <row r="1" spans="1:10" x14ac:dyDescent="0.2">
      <c r="A1" s="156" t="s">
        <v>817</v>
      </c>
      <c r="B1" s="156"/>
      <c r="C1" s="156"/>
      <c r="D1" s="156"/>
      <c r="F1" s="157" t="s">
        <v>818</v>
      </c>
      <c r="G1" s="158"/>
      <c r="H1" s="158"/>
      <c r="I1" s="159"/>
    </row>
    <row r="2" spans="1:10" s="54" customFormat="1" ht="30" x14ac:dyDescent="0.2">
      <c r="A2" s="55" t="s">
        <v>819</v>
      </c>
      <c r="B2" s="55" t="s">
        <v>820</v>
      </c>
      <c r="C2" s="55" t="s">
        <v>821</v>
      </c>
      <c r="D2" s="55" t="s">
        <v>822</v>
      </c>
      <c r="F2" s="55" t="s">
        <v>819</v>
      </c>
      <c r="G2" s="55" t="s">
        <v>820</v>
      </c>
      <c r="H2" s="55" t="s">
        <v>821</v>
      </c>
      <c r="I2" s="55" t="s">
        <v>822</v>
      </c>
    </row>
    <row r="3" spans="1:10" ht="17.25" customHeight="1" x14ac:dyDescent="0.2">
      <c r="A3" s="58" t="s">
        <v>6</v>
      </c>
      <c r="B3" s="56">
        <v>0</v>
      </c>
      <c r="C3" s="56">
        <v>0</v>
      </c>
      <c r="D3" s="56">
        <v>0</v>
      </c>
      <c r="E3" s="54"/>
      <c r="F3" s="58" t="s">
        <v>6</v>
      </c>
      <c r="G3" s="56">
        <v>86</v>
      </c>
      <c r="H3" s="56">
        <v>86</v>
      </c>
      <c r="I3" s="56">
        <v>63</v>
      </c>
    </row>
    <row r="4" spans="1:10" ht="17.25" customHeight="1" x14ac:dyDescent="0.2">
      <c r="A4" s="58" t="s">
        <v>7</v>
      </c>
      <c r="B4" s="56">
        <v>0</v>
      </c>
      <c r="C4" s="56">
        <v>0</v>
      </c>
      <c r="D4" s="56">
        <v>0</v>
      </c>
      <c r="E4" s="54"/>
      <c r="F4" s="58" t="s">
        <v>7</v>
      </c>
      <c r="G4" s="56">
        <v>86</v>
      </c>
      <c r="H4" s="56">
        <v>86</v>
      </c>
      <c r="I4" s="56">
        <v>63</v>
      </c>
    </row>
    <row r="5" spans="1:10" ht="17.25" customHeight="1" x14ac:dyDescent="0.2">
      <c r="A5" s="58" t="s">
        <v>8</v>
      </c>
      <c r="B5" s="56" t="s">
        <v>823</v>
      </c>
      <c r="C5" s="56" t="s">
        <v>823</v>
      </c>
      <c r="D5" s="56">
        <v>23.8</v>
      </c>
      <c r="E5" s="54"/>
      <c r="F5" s="58" t="s">
        <v>8</v>
      </c>
      <c r="G5" s="56" t="s">
        <v>823</v>
      </c>
      <c r="H5" s="56" t="s">
        <v>823</v>
      </c>
      <c r="I5" s="56">
        <v>78</v>
      </c>
    </row>
    <row r="6" spans="1:10" ht="17.25" customHeight="1" x14ac:dyDescent="0.2">
      <c r="A6" s="58" t="s">
        <v>9</v>
      </c>
      <c r="B6" s="56">
        <v>0</v>
      </c>
      <c r="C6" s="56">
        <v>0</v>
      </c>
      <c r="D6" s="56" t="s">
        <v>823</v>
      </c>
      <c r="E6" s="54"/>
      <c r="F6" s="58" t="s">
        <v>9</v>
      </c>
      <c r="G6" s="56">
        <v>86</v>
      </c>
      <c r="H6" s="56">
        <v>86</v>
      </c>
      <c r="I6" s="56" t="s">
        <v>823</v>
      </c>
    </row>
    <row r="7" spans="1:10" ht="17.25" customHeight="1" x14ac:dyDescent="0.2">
      <c r="A7" s="58" t="s">
        <v>10</v>
      </c>
      <c r="B7" s="56">
        <v>-86</v>
      </c>
      <c r="C7" s="56">
        <v>-86</v>
      </c>
      <c r="D7" s="56">
        <v>-126</v>
      </c>
      <c r="E7" s="54"/>
      <c r="F7" s="58" t="s">
        <v>10</v>
      </c>
      <c r="G7" s="56">
        <v>0</v>
      </c>
      <c r="H7" s="56">
        <v>0</v>
      </c>
      <c r="I7" s="56">
        <v>0</v>
      </c>
    </row>
    <row r="8" spans="1:10" ht="17.25" customHeight="1" x14ac:dyDescent="0.2">
      <c r="A8" s="58" t="s">
        <v>11</v>
      </c>
      <c r="B8" s="56" t="s">
        <v>823</v>
      </c>
      <c r="C8" s="56" t="s">
        <v>823</v>
      </c>
      <c r="D8" s="56" t="s">
        <v>823</v>
      </c>
      <c r="E8" s="54"/>
      <c r="F8" s="58" t="s">
        <v>11</v>
      </c>
      <c r="G8" s="56" t="s">
        <v>823</v>
      </c>
      <c r="H8" s="56" t="s">
        <v>823</v>
      </c>
      <c r="I8" s="56" t="s">
        <v>823</v>
      </c>
    </row>
    <row r="9" spans="1:10" ht="17.25" customHeight="1" x14ac:dyDescent="0.2">
      <c r="A9" s="58" t="s">
        <v>12</v>
      </c>
      <c r="B9" s="56" t="s">
        <v>823</v>
      </c>
      <c r="C9" s="56" t="s">
        <v>823</v>
      </c>
      <c r="D9" s="56" t="s">
        <v>823</v>
      </c>
      <c r="E9" s="54"/>
      <c r="F9" s="58" t="s">
        <v>12</v>
      </c>
      <c r="G9" s="56" t="s">
        <v>823</v>
      </c>
      <c r="H9" s="56" t="s">
        <v>823</v>
      </c>
      <c r="I9" s="56" t="s">
        <v>823</v>
      </c>
    </row>
    <row r="10" spans="1:10" ht="17.25" customHeight="1" x14ac:dyDescent="0.2">
      <c r="A10" s="58" t="s">
        <v>13</v>
      </c>
      <c r="B10" s="56">
        <v>0</v>
      </c>
      <c r="C10" s="56">
        <v>0</v>
      </c>
      <c r="D10" s="56">
        <v>0</v>
      </c>
      <c r="E10" s="54"/>
      <c r="F10" s="58" t="s">
        <v>13</v>
      </c>
      <c r="G10" s="56">
        <v>0</v>
      </c>
      <c r="H10" s="56">
        <v>0</v>
      </c>
      <c r="I10" s="56">
        <v>0</v>
      </c>
    </row>
    <row r="11" spans="1:10" ht="17.25" customHeight="1" x14ac:dyDescent="0.2">
      <c r="A11" s="58" t="s">
        <v>86</v>
      </c>
      <c r="B11" s="56" t="s">
        <v>823</v>
      </c>
      <c r="C11" s="56" t="s">
        <v>823</v>
      </c>
      <c r="D11" s="56">
        <v>92</v>
      </c>
      <c r="E11" s="54"/>
      <c r="F11" s="58" t="s">
        <v>86</v>
      </c>
      <c r="G11" s="56" t="s">
        <v>823</v>
      </c>
      <c r="H11" s="56" t="s">
        <v>823</v>
      </c>
      <c r="I11" s="56">
        <v>46</v>
      </c>
    </row>
    <row r="12" spans="1:10" ht="17.25" customHeight="1" x14ac:dyDescent="0.2">
      <c r="A12" s="58" t="s">
        <v>15</v>
      </c>
      <c r="B12" s="56">
        <v>0</v>
      </c>
      <c r="C12" s="56">
        <v>0</v>
      </c>
      <c r="D12" s="56">
        <v>0</v>
      </c>
      <c r="E12" s="54"/>
      <c r="F12" s="58" t="s">
        <v>15</v>
      </c>
      <c r="G12" s="56">
        <v>72</v>
      </c>
      <c r="H12" s="56">
        <v>72</v>
      </c>
      <c r="I12" s="59">
        <v>5.7</v>
      </c>
    </row>
    <row r="13" spans="1:10" ht="17.25" customHeight="1" x14ac:dyDescent="0.2">
      <c r="A13" s="58" t="s">
        <v>16</v>
      </c>
      <c r="B13" s="56">
        <v>55.7</v>
      </c>
      <c r="C13" s="56">
        <v>55.7</v>
      </c>
      <c r="D13" s="56" t="s">
        <v>823</v>
      </c>
      <c r="E13" s="54"/>
      <c r="F13" s="58" t="s">
        <v>16</v>
      </c>
      <c r="G13" s="56">
        <v>132.69999999999999</v>
      </c>
      <c r="H13" s="56">
        <v>132.69999999999999</v>
      </c>
      <c r="I13" s="56" t="s">
        <v>823</v>
      </c>
      <c r="J13" s="60"/>
    </row>
    <row r="14" spans="1:10" ht="17.25" customHeight="1" x14ac:dyDescent="0.2">
      <c r="A14" s="58" t="s">
        <v>17</v>
      </c>
      <c r="B14" s="56">
        <v>0</v>
      </c>
      <c r="C14" s="56">
        <v>0</v>
      </c>
      <c r="D14" s="56" t="s">
        <v>823</v>
      </c>
      <c r="E14" s="54"/>
      <c r="F14" s="58" t="s">
        <v>17</v>
      </c>
      <c r="G14" s="56">
        <v>0</v>
      </c>
      <c r="H14" s="56">
        <v>0</v>
      </c>
      <c r="I14" s="56" t="s">
        <v>823</v>
      </c>
    </row>
    <row r="15" spans="1:10" ht="17.25" customHeight="1" x14ac:dyDescent="0.2">
      <c r="A15" s="58" t="s">
        <v>18</v>
      </c>
      <c r="B15" s="56">
        <v>75</v>
      </c>
      <c r="C15" s="56">
        <v>75</v>
      </c>
      <c r="D15" s="56" t="s">
        <v>823</v>
      </c>
      <c r="E15" s="54"/>
      <c r="F15" s="58" t="s">
        <v>18</v>
      </c>
      <c r="G15" s="56">
        <v>144</v>
      </c>
      <c r="H15" s="56">
        <v>144</v>
      </c>
      <c r="I15" s="56" t="s">
        <v>823</v>
      </c>
      <c r="J15" s="60"/>
    </row>
    <row r="16" spans="1:10" ht="17.25" customHeight="1" x14ac:dyDescent="0.2">
      <c r="A16" s="58" t="s">
        <v>19</v>
      </c>
      <c r="B16" s="57"/>
      <c r="C16" s="57"/>
      <c r="D16" s="56" t="s">
        <v>823</v>
      </c>
      <c r="E16" s="54"/>
      <c r="F16" s="58" t="s">
        <v>19</v>
      </c>
      <c r="G16" s="57">
        <v>144</v>
      </c>
      <c r="H16" s="57">
        <v>144</v>
      </c>
      <c r="I16" s="56" t="s">
        <v>823</v>
      </c>
    </row>
    <row r="17" spans="1:9" ht="17.25" customHeight="1" x14ac:dyDescent="0.2">
      <c r="A17" s="58" t="s">
        <v>20</v>
      </c>
      <c r="B17" s="56">
        <v>85.7</v>
      </c>
      <c r="C17" s="56">
        <v>85.7</v>
      </c>
      <c r="D17" s="56" t="s">
        <v>823</v>
      </c>
      <c r="E17" s="54"/>
      <c r="F17" s="58" t="s">
        <v>20</v>
      </c>
      <c r="G17" s="56">
        <v>84.7</v>
      </c>
      <c r="H17" s="56">
        <v>84.7</v>
      </c>
      <c r="I17" s="56" t="s">
        <v>823</v>
      </c>
    </row>
    <row r="18" spans="1:9" ht="17.25" customHeight="1" x14ac:dyDescent="0.2">
      <c r="A18" s="58" t="s">
        <v>21</v>
      </c>
      <c r="B18" s="56" t="s">
        <v>823</v>
      </c>
      <c r="C18" s="56" t="s">
        <v>823</v>
      </c>
      <c r="D18" s="56" t="s">
        <v>823</v>
      </c>
      <c r="E18" s="54"/>
      <c r="F18" s="58" t="s">
        <v>21</v>
      </c>
      <c r="G18" s="56" t="s">
        <v>823</v>
      </c>
      <c r="H18" s="56" t="s">
        <v>823</v>
      </c>
      <c r="I18" s="56" t="s">
        <v>823</v>
      </c>
    </row>
    <row r="19" spans="1:9" ht="17.25" customHeight="1" x14ac:dyDescent="0.2">
      <c r="A19" s="58" t="s">
        <v>22</v>
      </c>
      <c r="B19" s="56" t="s">
        <v>823</v>
      </c>
      <c r="C19" s="56" t="s">
        <v>823</v>
      </c>
      <c r="D19" s="56" t="s">
        <v>823</v>
      </c>
      <c r="E19" s="54"/>
      <c r="F19" s="58" t="s">
        <v>22</v>
      </c>
      <c r="G19" s="56" t="s">
        <v>823</v>
      </c>
      <c r="H19" s="56" t="s">
        <v>823</v>
      </c>
      <c r="I19" s="56" t="s">
        <v>823</v>
      </c>
    </row>
    <row r="20" spans="1:9" ht="17.25" customHeight="1" x14ac:dyDescent="0.2">
      <c r="A20" s="58" t="s">
        <v>23</v>
      </c>
      <c r="B20" s="56" t="s">
        <v>823</v>
      </c>
      <c r="C20" s="56" t="s">
        <v>823</v>
      </c>
      <c r="D20" s="56" t="s">
        <v>823</v>
      </c>
      <c r="E20" s="54"/>
      <c r="F20" s="58" t="s">
        <v>23</v>
      </c>
      <c r="G20" s="56" t="s">
        <v>823</v>
      </c>
      <c r="H20" s="56" t="s">
        <v>823</v>
      </c>
      <c r="I20" s="56" t="s">
        <v>823</v>
      </c>
    </row>
    <row r="21" spans="1:9" ht="17.25" customHeight="1" x14ac:dyDescent="0.2">
      <c r="A21" s="58" t="s">
        <v>24</v>
      </c>
      <c r="B21" s="56" t="s">
        <v>823</v>
      </c>
      <c r="C21" s="56" t="s">
        <v>823</v>
      </c>
      <c r="D21" s="56" t="s">
        <v>823</v>
      </c>
      <c r="E21" s="54"/>
      <c r="F21" s="58" t="s">
        <v>24</v>
      </c>
      <c r="G21" s="56" t="s">
        <v>823</v>
      </c>
      <c r="H21" s="56" t="s">
        <v>823</v>
      </c>
      <c r="I21" s="56" t="s">
        <v>823</v>
      </c>
    </row>
    <row r="22" spans="1:9" ht="17.25" customHeight="1" x14ac:dyDescent="0.2">
      <c r="A22" s="58" t="s">
        <v>25</v>
      </c>
      <c r="B22" s="56" t="s">
        <v>823</v>
      </c>
      <c r="C22" s="56" t="s">
        <v>823</v>
      </c>
      <c r="D22" s="56" t="s">
        <v>823</v>
      </c>
      <c r="E22" s="54"/>
      <c r="F22" s="58" t="s">
        <v>25</v>
      </c>
      <c r="G22" s="56" t="s">
        <v>823</v>
      </c>
      <c r="H22" s="56" t="s">
        <v>823</v>
      </c>
      <c r="I22" s="56" t="s">
        <v>823</v>
      </c>
    </row>
    <row r="23" spans="1:9" ht="17.25" customHeight="1" x14ac:dyDescent="0.2">
      <c r="A23" s="58" t="s">
        <v>26</v>
      </c>
      <c r="B23" s="56" t="s">
        <v>823</v>
      </c>
      <c r="C23" s="56" t="s">
        <v>823</v>
      </c>
      <c r="D23" s="56" t="s">
        <v>823</v>
      </c>
      <c r="E23" s="54"/>
      <c r="F23" s="58" t="s">
        <v>26</v>
      </c>
      <c r="G23" s="56" t="s">
        <v>823</v>
      </c>
      <c r="H23" s="56" t="s">
        <v>823</v>
      </c>
      <c r="I23" s="56" t="s">
        <v>823</v>
      </c>
    </row>
    <row r="24" spans="1:9" ht="17.25" customHeight="1" x14ac:dyDescent="0.2">
      <c r="A24" s="58" t="s">
        <v>148</v>
      </c>
      <c r="B24" s="56">
        <v>27</v>
      </c>
      <c r="C24" s="56">
        <v>27</v>
      </c>
      <c r="D24" s="56" t="s">
        <v>823</v>
      </c>
      <c r="E24" s="54"/>
      <c r="F24" s="58" t="s">
        <v>148</v>
      </c>
      <c r="G24" s="56">
        <f>86+27</f>
        <v>113</v>
      </c>
      <c r="H24" s="56">
        <f>86+27</f>
        <v>113</v>
      </c>
      <c r="I24" s="56" t="s">
        <v>823</v>
      </c>
    </row>
    <row r="25" spans="1:9" ht="17.25" customHeight="1" x14ac:dyDescent="0.2">
      <c r="A25" s="58" t="s">
        <v>824</v>
      </c>
      <c r="B25" s="56">
        <v>27</v>
      </c>
      <c r="C25" s="56">
        <v>27</v>
      </c>
      <c r="D25" s="56" t="s">
        <v>823</v>
      </c>
      <c r="E25" s="54"/>
      <c r="F25" s="58" t="s">
        <v>824</v>
      </c>
      <c r="G25" s="56">
        <f>86+27</f>
        <v>113</v>
      </c>
      <c r="H25" s="56">
        <f>86+27</f>
        <v>113</v>
      </c>
      <c r="I25" s="56" t="s">
        <v>823</v>
      </c>
    </row>
    <row r="26" spans="1:9" ht="17.25" customHeight="1" x14ac:dyDescent="0.2">
      <c r="A26" s="58" t="s">
        <v>28</v>
      </c>
      <c r="B26" s="56">
        <v>0</v>
      </c>
      <c r="C26" s="56">
        <v>0</v>
      </c>
      <c r="D26" s="56" t="s">
        <v>823</v>
      </c>
      <c r="E26" s="54"/>
      <c r="F26" s="58" t="s">
        <v>28</v>
      </c>
      <c r="G26" s="56">
        <v>0</v>
      </c>
      <c r="H26" s="56">
        <v>0</v>
      </c>
      <c r="I26" s="56" t="s">
        <v>823</v>
      </c>
    </row>
    <row r="27" spans="1:9" ht="17.25" customHeight="1" x14ac:dyDescent="0.2">
      <c r="A27" s="58" t="s">
        <v>227</v>
      </c>
      <c r="B27" s="56">
        <v>0</v>
      </c>
      <c r="C27" s="56">
        <v>0</v>
      </c>
      <c r="D27" s="56" t="s">
        <v>823</v>
      </c>
      <c r="E27" s="54"/>
      <c r="F27" s="58" t="s">
        <v>227</v>
      </c>
      <c r="G27" s="56">
        <v>0</v>
      </c>
      <c r="H27" s="56">
        <v>0</v>
      </c>
      <c r="I27" s="56" t="s">
        <v>823</v>
      </c>
    </row>
    <row r="28" spans="1:9" ht="17.25" customHeight="1" x14ac:dyDescent="0.2">
      <c r="A28" s="58" t="s">
        <v>122</v>
      </c>
      <c r="B28" s="56">
        <v>87</v>
      </c>
      <c r="C28" s="56">
        <v>87</v>
      </c>
      <c r="D28" s="56" t="s">
        <v>823</v>
      </c>
      <c r="E28" s="54"/>
      <c r="F28" s="58" t="s">
        <v>122</v>
      </c>
      <c r="G28" s="56">
        <v>161</v>
      </c>
      <c r="H28" s="56">
        <v>161</v>
      </c>
      <c r="I28" s="56" t="s">
        <v>823</v>
      </c>
    </row>
    <row r="29" spans="1:9" ht="17.25" customHeight="1" x14ac:dyDescent="0.2">
      <c r="A29" s="58" t="s">
        <v>825</v>
      </c>
      <c r="B29" s="56" t="s">
        <v>823</v>
      </c>
      <c r="C29" s="56" t="s">
        <v>823</v>
      </c>
      <c r="D29" s="56">
        <v>107.2</v>
      </c>
      <c r="E29" s="54"/>
      <c r="F29" s="58" t="s">
        <v>825</v>
      </c>
      <c r="G29" s="56" t="s">
        <v>823</v>
      </c>
      <c r="H29" s="56" t="s">
        <v>823</v>
      </c>
      <c r="I29" s="56">
        <v>53.5</v>
      </c>
    </row>
  </sheetData>
  <mergeCells count="2">
    <mergeCell ref="A1:D1"/>
    <mergeCell ref="F1:I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F1E03-1118-4F3A-9491-8146D0D52B2A}">
  <sheetPr>
    <tabColor rgb="FF92D050"/>
    <pageSetUpPr fitToPage="1"/>
  </sheetPr>
  <dimension ref="A1:AC94"/>
  <sheetViews>
    <sheetView topLeftCell="A46" zoomScale="85" zoomScaleNormal="85" workbookViewId="0">
      <selection activeCell="A36" sqref="A36:A87"/>
    </sheetView>
  </sheetViews>
  <sheetFormatPr baseColWidth="10" defaultColWidth="9.1640625" defaultRowHeight="15" x14ac:dyDescent="0.2"/>
  <cols>
    <col min="1" max="1" width="9.1640625" style="2"/>
    <col min="2" max="2" width="21.5" style="2" bestFit="1" customWidth="1"/>
    <col min="3" max="3" width="15.5" style="2" bestFit="1" customWidth="1"/>
    <col min="4" max="4" width="17" style="2" bestFit="1" customWidth="1"/>
    <col min="5" max="5" width="15.5" style="2" customWidth="1"/>
    <col min="6" max="6" width="12.83203125" style="4" customWidth="1"/>
    <col min="7" max="8" width="12" style="4" customWidth="1"/>
    <col min="9" max="11" width="9.1640625" style="4" bestFit="1" customWidth="1"/>
    <col min="12" max="26" width="9.1640625" style="4"/>
    <col min="27" max="28" width="10.83203125" style="4" customWidth="1"/>
    <col min="29" max="16384" width="9.1640625" style="2"/>
  </cols>
  <sheetData>
    <row r="1" spans="1:29" x14ac:dyDescent="0.2">
      <c r="A1" s="31" t="s">
        <v>53</v>
      </c>
      <c r="C1" s="2" t="s">
        <v>54</v>
      </c>
      <c r="D1" s="98">
        <f>'[1]Price Increase Approval'!$F$11</f>
        <v>30</v>
      </c>
      <c r="E1" s="2" t="s">
        <v>55</v>
      </c>
      <c r="F1" s="99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9" x14ac:dyDescent="0.2">
      <c r="A2" s="6" t="s">
        <v>56</v>
      </c>
      <c r="B2" s="7"/>
      <c r="C2" s="7"/>
      <c r="D2" s="7"/>
      <c r="E2" s="7"/>
      <c r="F2" s="73"/>
      <c r="G2" s="5"/>
      <c r="H2" s="5"/>
      <c r="I2" s="5"/>
      <c r="J2" s="5"/>
      <c r="K2" s="5"/>
      <c r="L2" s="5"/>
      <c r="M2" s="5"/>
      <c r="N2" s="5"/>
      <c r="O2" s="5"/>
      <c r="P2" s="5"/>
      <c r="Q2" s="5">
        <v>15</v>
      </c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9" x14ac:dyDescent="0.2">
      <c r="A3" s="31"/>
      <c r="D3" s="99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9" x14ac:dyDescent="0.2">
      <c r="A4" s="31"/>
      <c r="D4" s="99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1:29" x14ac:dyDescent="0.2">
      <c r="A5" s="31"/>
      <c r="D5" s="9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9" x14ac:dyDescent="0.2">
      <c r="A6" s="45"/>
      <c r="B6" s="1"/>
      <c r="C6" s="1"/>
      <c r="E6" s="123" t="s">
        <v>57</v>
      </c>
      <c r="F6" s="123"/>
      <c r="G6" s="123"/>
      <c r="H6" s="123"/>
      <c r="I6" s="123"/>
      <c r="J6" s="123"/>
      <c r="K6" s="123"/>
      <c r="L6" s="124" t="s">
        <v>58</v>
      </c>
      <c r="M6" s="124"/>
      <c r="N6" s="124"/>
      <c r="O6" s="124"/>
      <c r="P6" s="125" t="s">
        <v>59</v>
      </c>
      <c r="Q6" s="125"/>
      <c r="R6" s="125"/>
      <c r="S6" s="125"/>
      <c r="T6" s="125"/>
      <c r="U6" s="125"/>
      <c r="V6" s="125"/>
      <c r="W6" s="125"/>
      <c r="X6" s="125"/>
      <c r="Y6" s="125"/>
      <c r="Z6" s="121" t="s">
        <v>60</v>
      </c>
      <c r="AA6" s="122"/>
      <c r="AB6" s="2"/>
    </row>
    <row r="7" spans="1:29" x14ac:dyDescent="0.2">
      <c r="A7" s="45" t="s">
        <v>29</v>
      </c>
      <c r="B7" s="1" t="s">
        <v>61</v>
      </c>
      <c r="C7" s="1"/>
      <c r="D7" s="1"/>
      <c r="E7" s="1"/>
      <c r="F7" s="1"/>
      <c r="G7" s="101">
        <f>'[1]Price Increase Approval'!$E$13</f>
        <v>90</v>
      </c>
      <c r="H7" s="101">
        <f>'[1]Price Increase Approval'!$E$13</f>
        <v>90</v>
      </c>
      <c r="I7" s="101">
        <f>'[1]Price Increase Approval'!$E$13</f>
        <v>90</v>
      </c>
      <c r="J7" s="101">
        <f>'[1]Price Increase Approval'!$F$13</f>
        <v>120</v>
      </c>
      <c r="K7" s="102">
        <v>0</v>
      </c>
      <c r="L7" s="8"/>
      <c r="M7" s="8"/>
      <c r="N7" s="8"/>
      <c r="O7" s="101">
        <f>'[1]Price Increase Approval'!$F$37</f>
        <v>118</v>
      </c>
      <c r="P7" s="101">
        <f>'[1]Price Increase Approval'!$H$39</f>
        <v>0</v>
      </c>
      <c r="Q7" s="101">
        <f>'[1]Price Increase Approval'!$G$38</f>
        <v>62</v>
      </c>
      <c r="R7" s="102">
        <v>0</v>
      </c>
      <c r="S7" s="101">
        <f>'[1]Price Increase Approval'!$E$24</f>
        <v>102</v>
      </c>
      <c r="T7" s="101">
        <f>'[1]Price Increase Approval'!$F$24</f>
        <v>132</v>
      </c>
      <c r="U7" s="101">
        <f>$S$7</f>
        <v>102</v>
      </c>
      <c r="V7" s="87"/>
      <c r="W7" s="87"/>
      <c r="X7" s="87"/>
      <c r="Y7" s="87"/>
      <c r="Z7" s="87"/>
      <c r="AA7" s="87"/>
      <c r="AB7" s="83"/>
      <c r="AC7" s="84"/>
    </row>
    <row r="8" spans="1:29" x14ac:dyDescent="0.2">
      <c r="A8" s="45" t="s">
        <v>29</v>
      </c>
      <c r="B8" s="1" t="s">
        <v>62</v>
      </c>
      <c r="C8" s="1"/>
      <c r="D8" s="100"/>
      <c r="E8" s="100"/>
      <c r="F8" s="1" t="s">
        <v>63</v>
      </c>
      <c r="G8" s="101">
        <f>'[1]Price Increase Approval'!$E$16</f>
        <v>114</v>
      </c>
      <c r="H8" s="101">
        <f>'[1]Price Increase Approval'!$E$16</f>
        <v>114</v>
      </c>
      <c r="I8" s="101">
        <f>'[1]Price Increase Approval'!$E$16</f>
        <v>114</v>
      </c>
      <c r="J8" s="101">
        <f>'[1]Price Increase Approval'!$F$16</f>
        <v>144</v>
      </c>
      <c r="K8" s="102">
        <v>0</v>
      </c>
      <c r="L8" s="8"/>
      <c r="M8" s="8"/>
      <c r="N8" s="8"/>
      <c r="O8" s="101">
        <f>'[1]Price Increase Approval'!$F$43</f>
        <v>216</v>
      </c>
      <c r="P8" s="101">
        <f>'[1]Price Increase Approval'!$E$42+P7</f>
        <v>98</v>
      </c>
      <c r="Q8" s="101">
        <f>Q7</f>
        <v>62</v>
      </c>
      <c r="R8" s="102">
        <v>0</v>
      </c>
      <c r="S8" s="101">
        <f>'[1]Price Increase Approval'!$E$29</f>
        <v>207</v>
      </c>
      <c r="T8" s="101">
        <f>'[1]Price Increase Approval'!$F$29</f>
        <v>237</v>
      </c>
      <c r="U8" s="101">
        <f>U7+'[1]Price Increase Approval'!$E$27</f>
        <v>200</v>
      </c>
      <c r="V8" s="87"/>
      <c r="W8" s="87"/>
      <c r="X8" s="87"/>
      <c r="Y8" s="87"/>
      <c r="Z8" s="87"/>
      <c r="AA8" s="87"/>
      <c r="AB8" s="95">
        <f>'[1]Price Increase Approval'!$E$20</f>
        <v>140</v>
      </c>
      <c r="AC8" s="84"/>
    </row>
    <row r="9" spans="1:29" ht="14.5" customHeight="1" x14ac:dyDescent="0.2">
      <c r="A9" s="45" t="s">
        <v>0</v>
      </c>
      <c r="B9" s="1" t="s">
        <v>64</v>
      </c>
      <c r="C9" s="1" t="s">
        <v>2</v>
      </c>
      <c r="D9" s="69"/>
      <c r="E9" s="67"/>
      <c r="F9" s="63" t="str">
        <f t="shared" ref="F9:F21" si="0">H9</f>
        <v>P6</v>
      </c>
      <c r="G9" s="3" t="s">
        <v>6</v>
      </c>
      <c r="H9" s="3" t="s">
        <v>7</v>
      </c>
      <c r="I9" s="3" t="s">
        <v>8</v>
      </c>
      <c r="J9" s="3" t="s">
        <v>9</v>
      </c>
      <c r="K9" s="3" t="s">
        <v>10</v>
      </c>
      <c r="L9" s="3" t="s">
        <v>11</v>
      </c>
      <c r="M9" s="3" t="s">
        <v>12</v>
      </c>
      <c r="N9" s="8" t="s">
        <v>13</v>
      </c>
      <c r="O9" s="82" t="s">
        <v>14</v>
      </c>
      <c r="P9" s="3" t="s">
        <v>15</v>
      </c>
      <c r="Q9" s="3" t="s">
        <v>16</v>
      </c>
      <c r="R9" s="8" t="s">
        <v>17</v>
      </c>
      <c r="S9" s="8" t="s">
        <v>18</v>
      </c>
      <c r="T9" s="3" t="s">
        <v>19</v>
      </c>
      <c r="U9" s="3" t="s">
        <v>20</v>
      </c>
      <c r="V9" s="3" t="s">
        <v>21</v>
      </c>
      <c r="W9" s="3" t="s">
        <v>22</v>
      </c>
      <c r="X9" s="3" t="s">
        <v>23</v>
      </c>
      <c r="Y9" s="3" t="s">
        <v>24</v>
      </c>
      <c r="Z9" s="3" t="s">
        <v>25</v>
      </c>
      <c r="AA9" s="3" t="s">
        <v>26</v>
      </c>
      <c r="AB9" s="3" t="s">
        <v>27</v>
      </c>
      <c r="AC9" s="3" t="s">
        <v>28</v>
      </c>
    </row>
    <row r="10" spans="1:29" customFormat="1" x14ac:dyDescent="0.2">
      <c r="A10" s="45" t="s">
        <v>29</v>
      </c>
      <c r="B10" s="45" t="s">
        <v>30</v>
      </c>
      <c r="C10" s="45" t="s">
        <v>31</v>
      </c>
      <c r="D10" s="69"/>
      <c r="E10" s="67"/>
      <c r="F10" s="109">
        <f t="shared" si="0"/>
        <v>90</v>
      </c>
      <c r="G10" s="103">
        <f>H10</f>
        <v>90</v>
      </c>
      <c r="H10" s="103">
        <f>$H$7</f>
        <v>90</v>
      </c>
      <c r="I10" s="48" t="s">
        <v>33</v>
      </c>
      <c r="J10" s="105">
        <f>H10</f>
        <v>90</v>
      </c>
      <c r="K10" s="106">
        <v>0</v>
      </c>
      <c r="L10" s="48" t="s">
        <v>33</v>
      </c>
      <c r="M10" s="48" t="s">
        <v>33</v>
      </c>
      <c r="N10" s="48" t="s">
        <v>33</v>
      </c>
      <c r="O10" s="48" t="s">
        <v>33</v>
      </c>
      <c r="P10" s="48" t="s">
        <v>33</v>
      </c>
      <c r="Q10" s="48" t="s">
        <v>33</v>
      </c>
      <c r="R10" s="103">
        <f>$N$11</f>
        <v>32</v>
      </c>
      <c r="S10" s="103">
        <f>$R$10+$S$7</f>
        <v>134</v>
      </c>
      <c r="T10" s="103">
        <f>T7+R10</f>
        <v>164</v>
      </c>
      <c r="U10" s="103">
        <f>$U$7+$R$10</f>
        <v>134</v>
      </c>
      <c r="V10" s="48" t="s">
        <v>33</v>
      </c>
      <c r="W10" s="48" t="s">
        <v>33</v>
      </c>
      <c r="X10" s="48" t="s">
        <v>33</v>
      </c>
      <c r="Y10" s="48" t="s">
        <v>33</v>
      </c>
      <c r="Z10" s="48" t="s">
        <v>33</v>
      </c>
      <c r="AA10" s="48" t="s">
        <v>33</v>
      </c>
      <c r="AB10" s="48" t="s">
        <v>33</v>
      </c>
      <c r="AC10" s="48" t="s">
        <v>33</v>
      </c>
    </row>
    <row r="11" spans="1:29" customFormat="1" x14ac:dyDescent="0.2">
      <c r="A11" s="45" t="s">
        <v>29</v>
      </c>
      <c r="B11" s="45" t="s">
        <v>34</v>
      </c>
      <c r="C11" s="45" t="s">
        <v>31</v>
      </c>
      <c r="D11" s="69"/>
      <c r="E11" s="67"/>
      <c r="F11" s="109">
        <f t="shared" si="0"/>
        <v>90</v>
      </c>
      <c r="G11" s="103">
        <f>H11</f>
        <v>90</v>
      </c>
      <c r="H11" s="103">
        <f>$H$7</f>
        <v>90</v>
      </c>
      <c r="I11" s="48" t="s">
        <v>33</v>
      </c>
      <c r="J11" s="105">
        <f>H11</f>
        <v>90</v>
      </c>
      <c r="K11" s="106">
        <v>0</v>
      </c>
      <c r="L11" s="103">
        <f>H11</f>
        <v>90</v>
      </c>
      <c r="M11" s="103">
        <f>H11</f>
        <v>90</v>
      </c>
      <c r="N11" s="106">
        <v>32</v>
      </c>
      <c r="O11" s="103">
        <f>$O$7+N11</f>
        <v>150</v>
      </c>
      <c r="P11" s="103">
        <f>ROUND(N11+P7,0)</f>
        <v>32</v>
      </c>
      <c r="Q11" s="103">
        <f>'[1]Price Increase Approval'!$G$38+H11-N11</f>
        <v>120</v>
      </c>
      <c r="R11" s="103">
        <f>$N$11</f>
        <v>32</v>
      </c>
      <c r="S11" s="103">
        <f>$R$11+$S$7</f>
        <v>134</v>
      </c>
      <c r="T11" s="103">
        <f>$R$11+T7</f>
        <v>164</v>
      </c>
      <c r="U11" s="103">
        <f>$R$11+U7</f>
        <v>134</v>
      </c>
      <c r="V11" s="103">
        <f>$H$11</f>
        <v>90</v>
      </c>
      <c r="W11" s="103">
        <f>$H$11</f>
        <v>90</v>
      </c>
      <c r="X11" s="103">
        <f>$H$11</f>
        <v>90</v>
      </c>
      <c r="Y11" s="48" t="s">
        <v>33</v>
      </c>
      <c r="Z11" s="48" t="s">
        <v>33</v>
      </c>
      <c r="AA11" s="48" t="s">
        <v>33</v>
      </c>
      <c r="AB11" s="48" t="s">
        <v>33</v>
      </c>
      <c r="AC11" s="48" t="s">
        <v>33</v>
      </c>
    </row>
    <row r="12" spans="1:29" customFormat="1" x14ac:dyDescent="0.2">
      <c r="A12" s="45" t="s">
        <v>29</v>
      </c>
      <c r="B12" s="45" t="s">
        <v>35</v>
      </c>
      <c r="C12" s="45" t="s">
        <v>36</v>
      </c>
      <c r="D12" s="69"/>
      <c r="E12" s="67"/>
      <c r="F12" s="109">
        <f t="shared" si="0"/>
        <v>49</v>
      </c>
      <c r="G12" s="103">
        <f>H12</f>
        <v>49</v>
      </c>
      <c r="H12" s="104">
        <v>49</v>
      </c>
      <c r="I12" s="48" t="s">
        <v>33</v>
      </c>
      <c r="J12" s="105">
        <f>H12+$D$1</f>
        <v>79</v>
      </c>
      <c r="K12" s="106">
        <v>0</v>
      </c>
      <c r="L12" s="48" t="s">
        <v>33</v>
      </c>
      <c r="M12" s="48" t="s">
        <v>33</v>
      </c>
      <c r="N12" s="48" t="s">
        <v>33</v>
      </c>
      <c r="O12" s="48" t="s">
        <v>33</v>
      </c>
      <c r="P12" s="48" t="s">
        <v>33</v>
      </c>
      <c r="Q12" s="48" t="s">
        <v>33</v>
      </c>
      <c r="R12" s="106">
        <f>ROUND(9*1.08,1)</f>
        <v>9.6999999999999993</v>
      </c>
      <c r="S12" s="103">
        <f>$S$7+R12</f>
        <v>111.7</v>
      </c>
      <c r="T12" s="103">
        <f>$T$7+R12</f>
        <v>141.69999999999999</v>
      </c>
      <c r="U12" s="103">
        <f>$U$7+$R$12</f>
        <v>111.7</v>
      </c>
      <c r="V12" s="48" t="s">
        <v>33</v>
      </c>
      <c r="W12" s="48" t="s">
        <v>33</v>
      </c>
      <c r="X12" s="48" t="s">
        <v>33</v>
      </c>
      <c r="Y12" s="48" t="s">
        <v>33</v>
      </c>
      <c r="Z12" s="48" t="s">
        <v>33</v>
      </c>
      <c r="AA12" s="48" t="s">
        <v>33</v>
      </c>
      <c r="AB12" s="48" t="s">
        <v>33</v>
      </c>
      <c r="AC12" s="48" t="s">
        <v>33</v>
      </c>
    </row>
    <row r="13" spans="1:29" customFormat="1" x14ac:dyDescent="0.2">
      <c r="A13" s="45" t="s">
        <v>29</v>
      </c>
      <c r="B13" s="45" t="s">
        <v>37</v>
      </c>
      <c r="C13" s="45" t="s">
        <v>36</v>
      </c>
      <c r="D13" s="69"/>
      <c r="E13" s="67"/>
      <c r="F13" s="109">
        <f t="shared" si="0"/>
        <v>20</v>
      </c>
      <c r="G13" s="103">
        <f t="shared" ref="G13:G21" si="1">H13</f>
        <v>20</v>
      </c>
      <c r="H13" s="104">
        <v>20</v>
      </c>
      <c r="I13" s="48" t="s">
        <v>33</v>
      </c>
      <c r="J13" s="105">
        <v>20</v>
      </c>
      <c r="K13" s="106">
        <v>0</v>
      </c>
      <c r="L13" s="48" t="s">
        <v>33</v>
      </c>
      <c r="M13" s="48" t="s">
        <v>33</v>
      </c>
      <c r="N13" s="103">
        <f>N14</f>
        <v>70</v>
      </c>
      <c r="O13" s="103">
        <f>O7</f>
        <v>118</v>
      </c>
      <c r="P13" s="103">
        <f>N13</f>
        <v>70</v>
      </c>
      <c r="Q13" s="103">
        <f>Q7+'[1]Price Increase Approval'!$E$42+H13</f>
        <v>180</v>
      </c>
      <c r="R13" s="103">
        <f>$N$13</f>
        <v>70</v>
      </c>
      <c r="S13" s="103">
        <f>S7+'[1]Price Increase Approval'!$E$27-Q2</f>
        <v>185</v>
      </c>
      <c r="T13" s="103">
        <f>T7+'[1]Price Increase Approval'!$E$27-Q2</f>
        <v>215</v>
      </c>
      <c r="U13" s="103">
        <f>U7+'[1]Price Increase Approval'!$E$27-Q2</f>
        <v>185</v>
      </c>
      <c r="V13" s="48" t="s">
        <v>33</v>
      </c>
      <c r="W13" s="48" t="s">
        <v>33</v>
      </c>
      <c r="X13" s="48" t="s">
        <v>33</v>
      </c>
      <c r="Y13" s="48" t="s">
        <v>33</v>
      </c>
      <c r="Z13" s="48" t="s">
        <v>33</v>
      </c>
      <c r="AA13" s="48" t="s">
        <v>33</v>
      </c>
      <c r="AB13" s="48" t="s">
        <v>33</v>
      </c>
      <c r="AC13" s="48" t="s">
        <v>33</v>
      </c>
    </row>
    <row r="14" spans="1:29" customFormat="1" x14ac:dyDescent="0.2">
      <c r="A14" s="45" t="s">
        <v>29</v>
      </c>
      <c r="B14" s="45" t="s">
        <v>38</v>
      </c>
      <c r="C14" s="45" t="s">
        <v>36</v>
      </c>
      <c r="D14" s="69"/>
      <c r="E14" s="67"/>
      <c r="F14" s="109">
        <f t="shared" si="0"/>
        <v>70</v>
      </c>
      <c r="G14" s="103">
        <f t="shared" si="1"/>
        <v>70</v>
      </c>
      <c r="H14" s="103">
        <f>H7-H13</f>
        <v>70</v>
      </c>
      <c r="I14" s="48" t="s">
        <v>33</v>
      </c>
      <c r="J14" s="105">
        <v>48</v>
      </c>
      <c r="K14" s="106">
        <v>0</v>
      </c>
      <c r="L14" s="48" t="s">
        <v>33</v>
      </c>
      <c r="M14" s="48" t="s">
        <v>33</v>
      </c>
      <c r="N14" s="103">
        <f>H14</f>
        <v>70</v>
      </c>
      <c r="O14" s="103">
        <f>O7</f>
        <v>118</v>
      </c>
      <c r="P14" s="103">
        <f>H14</f>
        <v>70</v>
      </c>
      <c r="Q14" s="103">
        <f>Q7</f>
        <v>62</v>
      </c>
      <c r="R14" s="103">
        <f>R12</f>
        <v>9.6999999999999993</v>
      </c>
      <c r="S14" s="103">
        <f>$S$7+R14</f>
        <v>111.7</v>
      </c>
      <c r="T14" s="103">
        <f>$T$7+R14</f>
        <v>141.69999999999999</v>
      </c>
      <c r="U14" s="103">
        <f>$U$7+$R$12</f>
        <v>111.7</v>
      </c>
      <c r="V14" s="48" t="s">
        <v>33</v>
      </c>
      <c r="W14" s="48" t="s">
        <v>33</v>
      </c>
      <c r="X14" s="48" t="s">
        <v>33</v>
      </c>
      <c r="Y14" s="48" t="s">
        <v>33</v>
      </c>
      <c r="Z14" s="48" t="s">
        <v>33</v>
      </c>
      <c r="AA14" s="48" t="s">
        <v>33</v>
      </c>
      <c r="AB14" s="48" t="s">
        <v>33</v>
      </c>
      <c r="AC14" s="48" t="s">
        <v>33</v>
      </c>
    </row>
    <row r="15" spans="1:29" customFormat="1" x14ac:dyDescent="0.2">
      <c r="A15" s="45" t="s">
        <v>29</v>
      </c>
      <c r="B15" s="45" t="s">
        <v>39</v>
      </c>
      <c r="C15" s="45" t="s">
        <v>36</v>
      </c>
      <c r="D15" s="69"/>
      <c r="E15" s="67"/>
      <c r="F15" s="109">
        <f t="shared" si="0"/>
        <v>80</v>
      </c>
      <c r="G15" s="103">
        <f t="shared" si="1"/>
        <v>80</v>
      </c>
      <c r="H15" s="104">
        <v>80</v>
      </c>
      <c r="I15" s="48" t="s">
        <v>33</v>
      </c>
      <c r="J15" s="105">
        <v>80</v>
      </c>
      <c r="K15" s="106">
        <v>0</v>
      </c>
      <c r="L15" s="48" t="s">
        <v>33</v>
      </c>
      <c r="M15" s="48" t="s">
        <v>33</v>
      </c>
      <c r="N15" s="48" t="s">
        <v>33</v>
      </c>
      <c r="O15" s="48" t="s">
        <v>33</v>
      </c>
      <c r="P15" s="48" t="s">
        <v>33</v>
      </c>
      <c r="Q15" s="48" t="s">
        <v>33</v>
      </c>
      <c r="R15" s="48" t="s">
        <v>33</v>
      </c>
      <c r="S15" s="106">
        <f>ROUND(121*1.08,0)</f>
        <v>131</v>
      </c>
      <c r="T15" s="106">
        <f>ROUND(121*1.08,0)</f>
        <v>131</v>
      </c>
      <c r="U15" s="48" t="s">
        <v>33</v>
      </c>
      <c r="V15" s="48" t="s">
        <v>33</v>
      </c>
      <c r="W15" s="48" t="s">
        <v>33</v>
      </c>
      <c r="X15" s="48" t="s">
        <v>33</v>
      </c>
      <c r="Y15" s="48" t="s">
        <v>33</v>
      </c>
      <c r="Z15" s="48" t="s">
        <v>33</v>
      </c>
      <c r="AA15" s="48" t="s">
        <v>33</v>
      </c>
      <c r="AB15" s="48" t="s">
        <v>33</v>
      </c>
      <c r="AC15" s="48" t="s">
        <v>33</v>
      </c>
    </row>
    <row r="16" spans="1:29" customFormat="1" x14ac:dyDescent="0.2">
      <c r="A16" s="45" t="s">
        <v>29</v>
      </c>
      <c r="B16" s="45" t="s">
        <v>40</v>
      </c>
      <c r="C16" s="45" t="s">
        <v>36</v>
      </c>
      <c r="D16" s="69"/>
      <c r="E16" s="67"/>
      <c r="F16" s="109">
        <f t="shared" si="0"/>
        <v>125</v>
      </c>
      <c r="G16" s="103">
        <f t="shared" si="1"/>
        <v>125</v>
      </c>
      <c r="H16" s="104">
        <v>125</v>
      </c>
      <c r="I16" s="48" t="s">
        <v>33</v>
      </c>
      <c r="J16" s="105">
        <v>125</v>
      </c>
      <c r="K16" s="48" t="s">
        <v>33</v>
      </c>
      <c r="L16" s="48" t="s">
        <v>33</v>
      </c>
      <c r="M16" s="48" t="s">
        <v>33</v>
      </c>
      <c r="N16" s="48" t="s">
        <v>33</v>
      </c>
      <c r="O16" s="48" t="s">
        <v>33</v>
      </c>
      <c r="P16" s="48" t="s">
        <v>33</v>
      </c>
      <c r="Q16" s="48" t="s">
        <v>33</v>
      </c>
      <c r="R16" s="48" t="s">
        <v>33</v>
      </c>
      <c r="S16" s="48" t="s">
        <v>33</v>
      </c>
      <c r="T16" s="48" t="s">
        <v>33</v>
      </c>
      <c r="U16" s="48" t="s">
        <v>33</v>
      </c>
      <c r="V16" s="48" t="s">
        <v>33</v>
      </c>
      <c r="W16" s="48" t="s">
        <v>33</v>
      </c>
      <c r="X16" s="48" t="s">
        <v>33</v>
      </c>
      <c r="Y16" s="48" t="s">
        <v>33</v>
      </c>
      <c r="Z16" s="48" t="s">
        <v>33</v>
      </c>
      <c r="AA16" s="48" t="s">
        <v>33</v>
      </c>
      <c r="AB16" s="48" t="s">
        <v>33</v>
      </c>
      <c r="AC16" s="48" t="s">
        <v>33</v>
      </c>
    </row>
    <row r="17" spans="1:29" customFormat="1" x14ac:dyDescent="0.2">
      <c r="A17" s="45" t="s">
        <v>29</v>
      </c>
      <c r="B17" s="45" t="s">
        <v>41</v>
      </c>
      <c r="C17" s="45" t="s">
        <v>42</v>
      </c>
      <c r="D17" s="69"/>
      <c r="E17" s="67"/>
      <c r="F17" s="109">
        <f t="shared" si="0"/>
        <v>90</v>
      </c>
      <c r="G17" s="103">
        <f t="shared" si="1"/>
        <v>90</v>
      </c>
      <c r="H17" s="103">
        <f>$H$7</f>
        <v>90</v>
      </c>
      <c r="I17" s="48" t="s">
        <v>33</v>
      </c>
      <c r="J17" s="105">
        <f>J7</f>
        <v>120</v>
      </c>
      <c r="K17" s="106">
        <v>0</v>
      </c>
      <c r="L17" s="48" t="s">
        <v>33</v>
      </c>
      <c r="M17" s="48" t="s">
        <v>33</v>
      </c>
      <c r="N17" s="103">
        <f>H17</f>
        <v>90</v>
      </c>
      <c r="O17" s="103">
        <f>O7+N17</f>
        <v>208</v>
      </c>
      <c r="P17" s="103">
        <f>N17</f>
        <v>90</v>
      </c>
      <c r="Q17" s="103">
        <f>N17+Q7</f>
        <v>152</v>
      </c>
      <c r="R17" s="103">
        <f>$N$11</f>
        <v>32</v>
      </c>
      <c r="S17" s="103">
        <f>R17+S7</f>
        <v>134</v>
      </c>
      <c r="T17" s="103">
        <f>R17+T7</f>
        <v>164</v>
      </c>
      <c r="U17" s="103">
        <f>R17+U7</f>
        <v>134</v>
      </c>
      <c r="V17" s="48" t="s">
        <v>33</v>
      </c>
      <c r="W17" s="48" t="s">
        <v>33</v>
      </c>
      <c r="X17" s="48" t="s">
        <v>33</v>
      </c>
      <c r="Y17" s="48" t="s">
        <v>33</v>
      </c>
      <c r="Z17" s="48" t="s">
        <v>33</v>
      </c>
      <c r="AA17" s="48" t="s">
        <v>33</v>
      </c>
      <c r="AB17" s="48" t="s">
        <v>33</v>
      </c>
      <c r="AC17" s="48" t="s">
        <v>33</v>
      </c>
    </row>
    <row r="18" spans="1:29" customFormat="1" ht="14.5" customHeight="1" x14ac:dyDescent="0.2">
      <c r="A18" s="45" t="s">
        <v>29</v>
      </c>
      <c r="B18" s="45" t="s">
        <v>43</v>
      </c>
      <c r="C18" s="45" t="s">
        <v>44</v>
      </c>
      <c r="D18" s="69"/>
      <c r="E18" s="67"/>
      <c r="F18" s="109">
        <f t="shared" si="0"/>
        <v>114</v>
      </c>
      <c r="G18" s="103">
        <f t="shared" si="1"/>
        <v>114</v>
      </c>
      <c r="H18" s="103">
        <f>H8</f>
        <v>114</v>
      </c>
      <c r="I18" s="94" t="s">
        <v>33</v>
      </c>
      <c r="J18" s="105">
        <f>J8</f>
        <v>144</v>
      </c>
      <c r="K18" s="106">
        <v>0</v>
      </c>
      <c r="L18" s="94" t="s">
        <v>33</v>
      </c>
      <c r="M18" s="94" t="s">
        <v>33</v>
      </c>
      <c r="N18" s="106">
        <f>ROUND(87*1.08,0)</f>
        <v>94</v>
      </c>
      <c r="O18" s="103">
        <f>O8</f>
        <v>216</v>
      </c>
      <c r="P18" s="103">
        <f>ROUND(P8,0)</f>
        <v>98</v>
      </c>
      <c r="Q18" s="103">
        <f>Q8</f>
        <v>62</v>
      </c>
      <c r="R18" s="103">
        <f>H18</f>
        <v>114</v>
      </c>
      <c r="S18" s="103">
        <f>S7</f>
        <v>102</v>
      </c>
      <c r="T18" s="103">
        <f>T7</f>
        <v>132</v>
      </c>
      <c r="U18" s="103">
        <f>U7</f>
        <v>102</v>
      </c>
      <c r="V18" s="48" t="s">
        <v>33</v>
      </c>
      <c r="W18" s="48" t="s">
        <v>33</v>
      </c>
      <c r="X18" s="48" t="s">
        <v>33</v>
      </c>
      <c r="Y18" s="48" t="s">
        <v>33</v>
      </c>
      <c r="Z18" s="48" t="s">
        <v>33</v>
      </c>
      <c r="AA18" s="48" t="s">
        <v>33</v>
      </c>
      <c r="AB18" s="110">
        <f>AB8</f>
        <v>140</v>
      </c>
      <c r="AC18" s="110">
        <f>K18</f>
        <v>0</v>
      </c>
    </row>
    <row r="19" spans="1:29" customFormat="1" ht="14.25" customHeight="1" x14ac:dyDescent="0.2">
      <c r="A19" s="45" t="s">
        <v>29</v>
      </c>
      <c r="B19" s="45" t="s">
        <v>45</v>
      </c>
      <c r="C19" s="45" t="s">
        <v>31</v>
      </c>
      <c r="D19" s="69"/>
      <c r="E19" s="67"/>
      <c r="F19" s="109">
        <f t="shared" si="0"/>
        <v>90</v>
      </c>
      <c r="G19" s="103">
        <f t="shared" si="1"/>
        <v>90</v>
      </c>
      <c r="H19" s="103">
        <f>$H$7</f>
        <v>90</v>
      </c>
      <c r="I19" s="48" t="s">
        <v>33</v>
      </c>
      <c r="J19" s="105">
        <f>H19</f>
        <v>90</v>
      </c>
      <c r="K19" s="106">
        <v>0</v>
      </c>
      <c r="L19" s="103">
        <f>H19</f>
        <v>90</v>
      </c>
      <c r="M19" s="103">
        <f>H19</f>
        <v>90</v>
      </c>
      <c r="N19" s="103">
        <f>$N$11</f>
        <v>32</v>
      </c>
      <c r="O19" s="103">
        <f>N19+O7</f>
        <v>150</v>
      </c>
      <c r="P19" s="103">
        <f>ROUND(N19+P7,0)</f>
        <v>32</v>
      </c>
      <c r="Q19" s="103">
        <f>'[1]Price Increase Approval'!$G$38+H19-N19</f>
        <v>120</v>
      </c>
      <c r="R19" s="103">
        <f>$N$11</f>
        <v>32</v>
      </c>
      <c r="S19" s="103">
        <f>R19+S7</f>
        <v>134</v>
      </c>
      <c r="T19" s="103">
        <f>R19+T7</f>
        <v>164</v>
      </c>
      <c r="U19" s="103">
        <f>R19+U7</f>
        <v>134</v>
      </c>
      <c r="V19" s="103">
        <f t="shared" ref="V19:AA19" si="2">$H19</f>
        <v>90</v>
      </c>
      <c r="W19" s="103">
        <f t="shared" si="2"/>
        <v>90</v>
      </c>
      <c r="X19" s="103">
        <f t="shared" si="2"/>
        <v>90</v>
      </c>
      <c r="Y19" s="103">
        <f t="shared" si="2"/>
        <v>90</v>
      </c>
      <c r="Z19" s="103">
        <f t="shared" si="2"/>
        <v>90</v>
      </c>
      <c r="AA19" s="103">
        <f t="shared" si="2"/>
        <v>90</v>
      </c>
      <c r="AB19" s="48" t="s">
        <v>33</v>
      </c>
      <c r="AC19" s="48" t="s">
        <v>33</v>
      </c>
    </row>
    <row r="20" spans="1:29" customFormat="1" x14ac:dyDescent="0.2">
      <c r="A20" s="45" t="s">
        <v>29</v>
      </c>
      <c r="B20" s="45" t="s">
        <v>46</v>
      </c>
      <c r="C20" s="45" t="s">
        <v>47</v>
      </c>
      <c r="D20" s="69"/>
      <c r="E20" s="67"/>
      <c r="F20" s="109">
        <f t="shared" si="0"/>
        <v>90</v>
      </c>
      <c r="G20" s="103">
        <f t="shared" si="1"/>
        <v>90</v>
      </c>
      <c r="H20" s="103">
        <f>$H$7</f>
        <v>90</v>
      </c>
      <c r="I20" s="48" t="s">
        <v>33</v>
      </c>
      <c r="J20" s="105">
        <f>H20</f>
        <v>90</v>
      </c>
      <c r="K20" s="106">
        <v>0</v>
      </c>
      <c r="L20" s="48" t="s">
        <v>33</v>
      </c>
      <c r="M20" s="48" t="s">
        <v>33</v>
      </c>
      <c r="N20" s="48" t="s">
        <v>33</v>
      </c>
      <c r="O20" s="48" t="s">
        <v>33</v>
      </c>
      <c r="P20" s="48" t="s">
        <v>33</v>
      </c>
      <c r="Q20" s="48" t="s">
        <v>33</v>
      </c>
      <c r="R20" s="103">
        <f>$N$11</f>
        <v>32</v>
      </c>
      <c r="S20" s="103">
        <f>R20+S7</f>
        <v>134</v>
      </c>
      <c r="T20" s="103">
        <f>R20+T7</f>
        <v>164</v>
      </c>
      <c r="U20" s="103">
        <f>R20+U7</f>
        <v>134</v>
      </c>
      <c r="V20" s="48" t="s">
        <v>33</v>
      </c>
      <c r="W20" s="48" t="s">
        <v>33</v>
      </c>
      <c r="X20" s="48" t="s">
        <v>33</v>
      </c>
      <c r="Y20" s="48" t="s">
        <v>33</v>
      </c>
      <c r="Z20" s="48" t="s">
        <v>33</v>
      </c>
      <c r="AA20" s="48" t="s">
        <v>33</v>
      </c>
      <c r="AB20" s="48" t="s">
        <v>33</v>
      </c>
      <c r="AC20" s="48" t="s">
        <v>33</v>
      </c>
    </row>
    <row r="21" spans="1:29" customFormat="1" x14ac:dyDescent="0.2">
      <c r="A21" s="45" t="s">
        <v>29</v>
      </c>
      <c r="B21" s="45" t="s">
        <v>48</v>
      </c>
      <c r="C21" s="45" t="s">
        <v>49</v>
      </c>
      <c r="D21" s="69"/>
      <c r="E21" s="67"/>
      <c r="F21" s="109">
        <f t="shared" si="0"/>
        <v>90</v>
      </c>
      <c r="G21" s="103">
        <f t="shared" si="1"/>
        <v>90</v>
      </c>
      <c r="H21" s="103">
        <f>$H$7</f>
        <v>90</v>
      </c>
      <c r="I21" s="48" t="s">
        <v>33</v>
      </c>
      <c r="J21" s="105">
        <f>H21</f>
        <v>90</v>
      </c>
      <c r="K21" s="106">
        <v>0</v>
      </c>
      <c r="L21" s="48" t="s">
        <v>33</v>
      </c>
      <c r="M21" s="48" t="s">
        <v>33</v>
      </c>
      <c r="N21" s="48" t="s">
        <v>33</v>
      </c>
      <c r="O21" s="48" t="s">
        <v>33</v>
      </c>
      <c r="P21" s="48" t="s">
        <v>33</v>
      </c>
      <c r="Q21" s="48" t="s">
        <v>33</v>
      </c>
      <c r="R21" s="103">
        <f>$N$11</f>
        <v>32</v>
      </c>
      <c r="S21" s="103">
        <f>R21+S7</f>
        <v>134</v>
      </c>
      <c r="T21" s="103">
        <f>R21+T7</f>
        <v>164</v>
      </c>
      <c r="U21" s="103">
        <f>R21+U7</f>
        <v>134</v>
      </c>
      <c r="V21" s="48" t="s">
        <v>33</v>
      </c>
      <c r="W21" s="48" t="s">
        <v>33</v>
      </c>
      <c r="X21" s="48" t="s">
        <v>33</v>
      </c>
      <c r="Y21" s="48" t="s">
        <v>33</v>
      </c>
      <c r="Z21" s="48" t="s">
        <v>33</v>
      </c>
      <c r="AA21" s="48" t="s">
        <v>33</v>
      </c>
      <c r="AB21" s="48" t="s">
        <v>33</v>
      </c>
      <c r="AC21" s="48" t="s">
        <v>33</v>
      </c>
    </row>
    <row r="24" spans="1:29" x14ac:dyDescent="0.2">
      <c r="F24" s="63" t="str">
        <f t="shared" ref="F24" si="3">H24</f>
        <v>P6</v>
      </c>
      <c r="G24" s="3" t="s">
        <v>6</v>
      </c>
      <c r="H24" s="3" t="s">
        <v>7</v>
      </c>
      <c r="I24" s="3" t="s">
        <v>8</v>
      </c>
      <c r="J24" s="3" t="s">
        <v>9</v>
      </c>
      <c r="K24" s="3" t="s">
        <v>10</v>
      </c>
      <c r="L24" s="3" t="s">
        <v>11</v>
      </c>
      <c r="M24" s="3" t="s">
        <v>12</v>
      </c>
      <c r="N24" s="8" t="s">
        <v>13</v>
      </c>
      <c r="O24" s="82" t="s">
        <v>14</v>
      </c>
      <c r="P24" s="3" t="s">
        <v>15</v>
      </c>
      <c r="Q24" s="3" t="s">
        <v>16</v>
      </c>
      <c r="R24" s="8" t="s">
        <v>17</v>
      </c>
      <c r="S24" s="8" t="s">
        <v>18</v>
      </c>
      <c r="T24" s="3" t="s">
        <v>19</v>
      </c>
      <c r="U24" s="3" t="s">
        <v>20</v>
      </c>
      <c r="V24" s="3" t="s">
        <v>21</v>
      </c>
      <c r="W24" s="3" t="s">
        <v>22</v>
      </c>
      <c r="X24" s="3" t="s">
        <v>23</v>
      </c>
      <c r="Y24" s="3" t="s">
        <v>24</v>
      </c>
      <c r="Z24" s="3" t="s">
        <v>25</v>
      </c>
      <c r="AA24" s="3" t="s">
        <v>26</v>
      </c>
      <c r="AB24" s="3" t="s">
        <v>27</v>
      </c>
      <c r="AC24" s="3" t="s">
        <v>28</v>
      </c>
    </row>
    <row r="25" spans="1:29" x14ac:dyDescent="0.2">
      <c r="D25" s="43"/>
      <c r="F25" s="4">
        <f>F11-81</f>
        <v>9</v>
      </c>
      <c r="G25" s="4">
        <f>G11-81</f>
        <v>9</v>
      </c>
      <c r="H25" s="4">
        <f>H11-81</f>
        <v>9</v>
      </c>
      <c r="J25" s="4">
        <f t="shared" ref="J25:X25" si="4">J11-81</f>
        <v>9</v>
      </c>
      <c r="K25" s="4">
        <f t="shared" si="4"/>
        <v>-81</v>
      </c>
      <c r="L25" s="4">
        <f t="shared" si="4"/>
        <v>9</v>
      </c>
      <c r="M25" s="4">
        <f t="shared" si="4"/>
        <v>9</v>
      </c>
      <c r="N25" s="4">
        <f t="shared" si="4"/>
        <v>-49</v>
      </c>
      <c r="O25" s="4">
        <f t="shared" si="4"/>
        <v>69</v>
      </c>
      <c r="P25" s="4">
        <f t="shared" si="4"/>
        <v>-49</v>
      </c>
      <c r="Q25" s="4">
        <f t="shared" si="4"/>
        <v>39</v>
      </c>
      <c r="R25" s="4">
        <f t="shared" si="4"/>
        <v>-49</v>
      </c>
      <c r="S25" s="4">
        <f t="shared" si="4"/>
        <v>53</v>
      </c>
      <c r="T25" s="4">
        <f t="shared" si="4"/>
        <v>83</v>
      </c>
      <c r="U25" s="4">
        <f t="shared" si="4"/>
        <v>53</v>
      </c>
      <c r="V25" s="4">
        <f t="shared" si="4"/>
        <v>9</v>
      </c>
      <c r="W25" s="4">
        <f t="shared" si="4"/>
        <v>9</v>
      </c>
      <c r="X25" s="4">
        <f t="shared" si="4"/>
        <v>9</v>
      </c>
      <c r="AC25" s="4"/>
    </row>
    <row r="27" spans="1:29" x14ac:dyDescent="0.2">
      <c r="G27" s="41"/>
    </row>
    <row r="28" spans="1:29" x14ac:dyDescent="0.2">
      <c r="G28" s="41"/>
    </row>
    <row r="29" spans="1:29" x14ac:dyDescent="0.2">
      <c r="G29" s="41"/>
    </row>
    <row r="30" spans="1:29" x14ac:dyDescent="0.2">
      <c r="G30" s="41"/>
    </row>
    <row r="31" spans="1:29" x14ac:dyDescent="0.2">
      <c r="G31" s="41"/>
      <c r="O31" s="4">
        <f>113-55</f>
        <v>58</v>
      </c>
    </row>
    <row r="32" spans="1:29" x14ac:dyDescent="0.2">
      <c r="H32" s="40"/>
    </row>
    <row r="33" spans="1:29" x14ac:dyDescent="0.2">
      <c r="G33" s="40"/>
    </row>
    <row r="34" spans="1:29" x14ac:dyDescent="0.2">
      <c r="G34" s="40"/>
    </row>
    <row r="35" spans="1:29" x14ac:dyDescent="0.2">
      <c r="G35" s="40"/>
    </row>
    <row r="36" spans="1:29" ht="24" x14ac:dyDescent="0.3">
      <c r="A36" s="62" t="s">
        <v>65</v>
      </c>
      <c r="B36" s="62"/>
      <c r="G36" s="40"/>
    </row>
    <row r="37" spans="1:29" x14ac:dyDescent="0.2">
      <c r="A37" s="45"/>
      <c r="B37" s="1"/>
      <c r="C37" s="1"/>
      <c r="D37" s="1"/>
      <c r="E37" s="1"/>
      <c r="F37" s="1"/>
      <c r="G37" s="123" t="s">
        <v>57</v>
      </c>
      <c r="H37" s="123"/>
      <c r="I37" s="123"/>
      <c r="J37" s="123"/>
      <c r="K37" s="123"/>
      <c r="L37" s="123"/>
      <c r="M37" s="123"/>
      <c r="N37" s="124" t="s">
        <v>58</v>
      </c>
      <c r="O37" s="124"/>
      <c r="P37" s="124"/>
      <c r="Q37" s="124"/>
      <c r="R37" s="125" t="s">
        <v>59</v>
      </c>
      <c r="S37" s="125"/>
      <c r="T37" s="125"/>
      <c r="U37" s="125"/>
      <c r="V37" s="125"/>
      <c r="W37" s="125"/>
      <c r="X37" s="125"/>
      <c r="Y37" s="125"/>
      <c r="Z37" s="125"/>
      <c r="AA37" s="125"/>
      <c r="AB37" s="121" t="s">
        <v>60</v>
      </c>
      <c r="AC37" s="122"/>
    </row>
    <row r="38" spans="1:29" x14ac:dyDescent="0.2">
      <c r="A38" s="45" t="s">
        <v>0</v>
      </c>
      <c r="B38" s="1" t="s">
        <v>1</v>
      </c>
      <c r="C38" s="1" t="s">
        <v>2</v>
      </c>
      <c r="D38" s="1" t="s">
        <v>3</v>
      </c>
      <c r="E38" s="1" t="s">
        <v>4</v>
      </c>
      <c r="F38" s="1" t="s">
        <v>5</v>
      </c>
      <c r="G38" s="3" t="s">
        <v>6</v>
      </c>
      <c r="H38" s="3" t="s">
        <v>7</v>
      </c>
      <c r="I38" s="3" t="s">
        <v>8</v>
      </c>
      <c r="J38" s="3" t="s">
        <v>9</v>
      </c>
      <c r="K38" s="3" t="s">
        <v>10</v>
      </c>
      <c r="L38" s="3" t="s">
        <v>11</v>
      </c>
      <c r="M38" s="3" t="s">
        <v>12</v>
      </c>
      <c r="N38" s="8" t="s">
        <v>13</v>
      </c>
      <c r="O38" s="3" t="s">
        <v>14</v>
      </c>
      <c r="P38" s="3" t="s">
        <v>15</v>
      </c>
      <c r="Q38" s="3" t="s">
        <v>16</v>
      </c>
      <c r="R38" s="8" t="s">
        <v>17</v>
      </c>
      <c r="S38" s="8" t="s">
        <v>18</v>
      </c>
      <c r="T38" s="3" t="s">
        <v>19</v>
      </c>
      <c r="U38" s="3" t="s">
        <v>20</v>
      </c>
      <c r="V38" s="3" t="s">
        <v>21</v>
      </c>
      <c r="W38" s="3" t="s">
        <v>22</v>
      </c>
      <c r="X38" s="3" t="s">
        <v>23</v>
      </c>
      <c r="Y38" s="3" t="s">
        <v>24</v>
      </c>
      <c r="Z38" s="3" t="s">
        <v>25</v>
      </c>
      <c r="AA38" s="3" t="s">
        <v>26</v>
      </c>
      <c r="AB38" s="3" t="s">
        <v>27</v>
      </c>
      <c r="AC38" s="3" t="s">
        <v>28</v>
      </c>
    </row>
    <row r="39" spans="1:29" customFormat="1" ht="16" thickBot="1" x14ac:dyDescent="0.25">
      <c r="A39" s="45" t="s">
        <v>29</v>
      </c>
      <c r="B39" s="45" t="s">
        <v>30</v>
      </c>
      <c r="C39" s="45" t="s">
        <v>31</v>
      </c>
      <c r="D39" s="45" t="s">
        <v>32</v>
      </c>
      <c r="E39" s="45">
        <v>1</v>
      </c>
      <c r="F39" s="63">
        <f t="shared" ref="F39:F50" si="5">F10*E39</f>
        <v>90</v>
      </c>
      <c r="G39" s="103">
        <f t="shared" ref="G39:H43" si="6">(G10-$F10)*$E39</f>
        <v>0</v>
      </c>
      <c r="H39" s="103">
        <f t="shared" si="6"/>
        <v>0</v>
      </c>
      <c r="I39" s="48" t="s">
        <v>33</v>
      </c>
      <c r="J39" s="48" t="s">
        <v>33</v>
      </c>
      <c r="K39" s="103">
        <f>(K10-$F10)*$E39</f>
        <v>-90</v>
      </c>
      <c r="L39" s="48" t="s">
        <v>33</v>
      </c>
      <c r="M39" s="48" t="s">
        <v>33</v>
      </c>
      <c r="N39" s="48" t="s">
        <v>33</v>
      </c>
      <c r="O39" s="48" t="s">
        <v>33</v>
      </c>
      <c r="P39" s="48" t="s">
        <v>33</v>
      </c>
      <c r="Q39" s="48" t="s">
        <v>33</v>
      </c>
      <c r="R39" s="103">
        <f t="shared" ref="R39:S43" si="7">(R10-$F10)*$E39</f>
        <v>-58</v>
      </c>
      <c r="S39" s="103">
        <f t="shared" si="7"/>
        <v>44</v>
      </c>
      <c r="T39" s="48" t="s">
        <v>33</v>
      </c>
      <c r="U39" s="103">
        <f>(U10-$F10)*$E39</f>
        <v>44</v>
      </c>
      <c r="V39" s="48" t="s">
        <v>33</v>
      </c>
      <c r="W39" s="48" t="s">
        <v>33</v>
      </c>
      <c r="X39" s="48" t="s">
        <v>33</v>
      </c>
      <c r="Y39" s="48" t="s">
        <v>33</v>
      </c>
      <c r="Z39" s="48" t="s">
        <v>33</v>
      </c>
      <c r="AA39" s="48" t="s">
        <v>33</v>
      </c>
      <c r="AB39" s="48" t="s">
        <v>33</v>
      </c>
      <c r="AC39" s="48" t="s">
        <v>33</v>
      </c>
    </row>
    <row r="40" spans="1:29" s="120" customFormat="1" ht="16" thickBot="1" x14ac:dyDescent="0.25">
      <c r="A40" s="114" t="s">
        <v>29</v>
      </c>
      <c r="B40" s="115" t="s">
        <v>34</v>
      </c>
      <c r="C40" s="115" t="s">
        <v>31</v>
      </c>
      <c r="D40" s="115" t="s">
        <v>32</v>
      </c>
      <c r="E40" s="115">
        <v>1</v>
      </c>
      <c r="F40" s="116">
        <f t="shared" si="5"/>
        <v>90</v>
      </c>
      <c r="G40" s="117">
        <f t="shared" si="6"/>
        <v>0</v>
      </c>
      <c r="H40" s="117">
        <f t="shared" si="6"/>
        <v>0</v>
      </c>
      <c r="I40" s="118" t="s">
        <v>33</v>
      </c>
      <c r="J40" s="118" t="s">
        <v>33</v>
      </c>
      <c r="K40" s="117">
        <f>(K11-$F11)*$E40</f>
        <v>-90</v>
      </c>
      <c r="L40" s="117">
        <f>(L11-$F11)*$E40</f>
        <v>0</v>
      </c>
      <c r="M40" s="117">
        <f>(M11-$F11)*$E40</f>
        <v>0</v>
      </c>
      <c r="N40" s="117">
        <f>(N11-$F11)*$E40</f>
        <v>-58</v>
      </c>
      <c r="O40" s="118" t="s">
        <v>33</v>
      </c>
      <c r="P40" s="117">
        <f>(P11-$F11)*$E40</f>
        <v>-58</v>
      </c>
      <c r="Q40" s="117">
        <f>(Q11-$F11)*$E40</f>
        <v>30</v>
      </c>
      <c r="R40" s="117">
        <f t="shared" si="7"/>
        <v>-58</v>
      </c>
      <c r="S40" s="117">
        <f t="shared" si="7"/>
        <v>44</v>
      </c>
      <c r="T40" s="119" t="s">
        <v>33</v>
      </c>
      <c r="U40" s="117">
        <f>(U11-$F11)*$E40</f>
        <v>44</v>
      </c>
      <c r="V40" s="117">
        <f>(V11-$F11)*$E40</f>
        <v>0</v>
      </c>
      <c r="W40" s="117">
        <f>(W11-$F11)*$E40</f>
        <v>0</v>
      </c>
      <c r="X40" s="117">
        <f>(X11-$F11)*$E40</f>
        <v>0</v>
      </c>
      <c r="Y40" s="118" t="s">
        <v>33</v>
      </c>
      <c r="Z40" s="118" t="s">
        <v>33</v>
      </c>
      <c r="AA40" s="118" t="s">
        <v>33</v>
      </c>
      <c r="AB40" s="118" t="s">
        <v>33</v>
      </c>
      <c r="AC40" s="118" t="s">
        <v>33</v>
      </c>
    </row>
    <row r="41" spans="1:29" customFormat="1" x14ac:dyDescent="0.2">
      <c r="A41" s="45" t="s">
        <v>29</v>
      </c>
      <c r="B41" s="45" t="s">
        <v>35</v>
      </c>
      <c r="C41" s="45" t="s">
        <v>36</v>
      </c>
      <c r="D41" s="45" t="s">
        <v>32</v>
      </c>
      <c r="E41" s="45">
        <v>1</v>
      </c>
      <c r="F41" s="63">
        <f t="shared" si="5"/>
        <v>49</v>
      </c>
      <c r="G41" s="103">
        <f t="shared" si="6"/>
        <v>0</v>
      </c>
      <c r="H41" s="103">
        <f t="shared" si="6"/>
        <v>0</v>
      </c>
      <c r="I41" s="48" t="s">
        <v>33</v>
      </c>
      <c r="J41" s="48" t="s">
        <v>33</v>
      </c>
      <c r="K41" s="48" t="s">
        <v>33</v>
      </c>
      <c r="L41" s="48" t="s">
        <v>33</v>
      </c>
      <c r="M41" s="48" t="s">
        <v>33</v>
      </c>
      <c r="N41" s="48" t="s">
        <v>33</v>
      </c>
      <c r="O41" s="48" t="s">
        <v>33</v>
      </c>
      <c r="P41" s="48" t="s">
        <v>33</v>
      </c>
      <c r="Q41" s="48" t="s">
        <v>33</v>
      </c>
      <c r="R41" s="103">
        <f t="shared" si="7"/>
        <v>-39.299999999999997</v>
      </c>
      <c r="S41" s="103">
        <f t="shared" si="7"/>
        <v>62.7</v>
      </c>
      <c r="T41" s="48" t="s">
        <v>33</v>
      </c>
      <c r="U41" s="103">
        <f>(U12-$F12)*$E41</f>
        <v>62.7</v>
      </c>
      <c r="V41" s="48" t="s">
        <v>33</v>
      </c>
      <c r="W41" s="48" t="s">
        <v>33</v>
      </c>
      <c r="X41" s="48" t="s">
        <v>33</v>
      </c>
      <c r="Y41" s="48" t="s">
        <v>33</v>
      </c>
      <c r="Z41" s="48" t="s">
        <v>33</v>
      </c>
      <c r="AA41" s="48" t="s">
        <v>33</v>
      </c>
      <c r="AB41" s="48" t="s">
        <v>33</v>
      </c>
      <c r="AC41" s="48" t="s">
        <v>33</v>
      </c>
    </row>
    <row r="42" spans="1:29" customFormat="1" x14ac:dyDescent="0.2">
      <c r="A42" s="45" t="s">
        <v>29</v>
      </c>
      <c r="B42" s="45" t="s">
        <v>37</v>
      </c>
      <c r="C42" s="45" t="s">
        <v>36</v>
      </c>
      <c r="D42" s="45" t="s">
        <v>32</v>
      </c>
      <c r="E42" s="45">
        <v>1</v>
      </c>
      <c r="F42" s="63">
        <f t="shared" si="5"/>
        <v>20</v>
      </c>
      <c r="G42" s="103">
        <f t="shared" si="6"/>
        <v>0</v>
      </c>
      <c r="H42" s="103">
        <f t="shared" si="6"/>
        <v>0</v>
      </c>
      <c r="I42" s="48" t="s">
        <v>33</v>
      </c>
      <c r="J42" s="48" t="s">
        <v>33</v>
      </c>
      <c r="K42" s="103">
        <f>(K13-$F13)*$E42</f>
        <v>-20</v>
      </c>
      <c r="L42" s="48" t="s">
        <v>33</v>
      </c>
      <c r="M42" s="48" t="s">
        <v>33</v>
      </c>
      <c r="N42" s="103">
        <f>(N13-$F13)*$E42</f>
        <v>50</v>
      </c>
      <c r="O42" s="48" t="s">
        <v>33</v>
      </c>
      <c r="P42" s="112">
        <f>(P13-$F13)*$E42</f>
        <v>50</v>
      </c>
      <c r="Q42" s="112">
        <f>(Q13-$F13)*$E42</f>
        <v>160</v>
      </c>
      <c r="R42" s="112">
        <f t="shared" si="7"/>
        <v>50</v>
      </c>
      <c r="S42" s="112">
        <f t="shared" si="7"/>
        <v>165</v>
      </c>
      <c r="T42" s="48" t="s">
        <v>33</v>
      </c>
      <c r="U42" s="112">
        <f>(U13-$F13)*$E42</f>
        <v>165</v>
      </c>
      <c r="V42" s="48" t="s">
        <v>33</v>
      </c>
      <c r="W42" s="48" t="s">
        <v>33</v>
      </c>
      <c r="X42" s="48" t="s">
        <v>33</v>
      </c>
      <c r="Y42" s="48" t="s">
        <v>33</v>
      </c>
      <c r="Z42" s="48" t="s">
        <v>33</v>
      </c>
      <c r="AA42" s="48" t="s">
        <v>33</v>
      </c>
      <c r="AB42" s="48" t="s">
        <v>33</v>
      </c>
      <c r="AC42" s="48" t="s">
        <v>33</v>
      </c>
    </row>
    <row r="43" spans="1:29" customFormat="1" x14ac:dyDescent="0.2">
      <c r="A43" s="45" t="s">
        <v>29</v>
      </c>
      <c r="B43" s="45" t="s">
        <v>38</v>
      </c>
      <c r="C43" s="45" t="s">
        <v>36</v>
      </c>
      <c r="D43" s="45" t="s">
        <v>32</v>
      </c>
      <c r="E43" s="45">
        <v>1</v>
      </c>
      <c r="F43" s="63">
        <f t="shared" si="5"/>
        <v>70</v>
      </c>
      <c r="G43" s="112">
        <f t="shared" si="6"/>
        <v>0</v>
      </c>
      <c r="H43" s="112">
        <f t="shared" si="6"/>
        <v>0</v>
      </c>
      <c r="I43" s="48" t="s">
        <v>33</v>
      </c>
      <c r="J43" s="48" t="s">
        <v>33</v>
      </c>
      <c r="K43" s="48" t="s">
        <v>33</v>
      </c>
      <c r="L43" s="48" t="s">
        <v>33</v>
      </c>
      <c r="M43" s="48" t="s">
        <v>33</v>
      </c>
      <c r="N43" s="112">
        <f>(N14-$F14)*$E43</f>
        <v>0</v>
      </c>
      <c r="O43" s="48" t="s">
        <v>33</v>
      </c>
      <c r="P43" s="112">
        <f>(P14-$F14)*$E43</f>
        <v>0</v>
      </c>
      <c r="Q43" s="112">
        <f>(Q14)*$E43</f>
        <v>62</v>
      </c>
      <c r="R43" s="112">
        <f t="shared" si="7"/>
        <v>-60.3</v>
      </c>
      <c r="S43" s="112">
        <f t="shared" si="7"/>
        <v>41.7</v>
      </c>
      <c r="T43" s="48" t="s">
        <v>33</v>
      </c>
      <c r="U43" s="112">
        <f>(U14-$F14)*$E43</f>
        <v>41.7</v>
      </c>
      <c r="V43" s="48" t="s">
        <v>33</v>
      </c>
      <c r="W43" s="48" t="s">
        <v>33</v>
      </c>
      <c r="X43" s="48" t="s">
        <v>33</v>
      </c>
      <c r="Y43" s="48" t="s">
        <v>33</v>
      </c>
      <c r="Z43" s="48" t="s">
        <v>33</v>
      </c>
      <c r="AA43" s="48" t="s">
        <v>33</v>
      </c>
      <c r="AB43" s="48" t="s">
        <v>33</v>
      </c>
      <c r="AC43" s="48" t="s">
        <v>33</v>
      </c>
    </row>
    <row r="44" spans="1:29" customFormat="1" x14ac:dyDescent="0.2">
      <c r="A44" s="45" t="s">
        <v>29</v>
      </c>
      <c r="B44" s="45" t="s">
        <v>39</v>
      </c>
      <c r="C44" s="45" t="s">
        <v>36</v>
      </c>
      <c r="D44" s="45" t="s">
        <v>32</v>
      </c>
      <c r="E44" s="45">
        <v>1</v>
      </c>
      <c r="F44" s="63">
        <f t="shared" si="5"/>
        <v>80</v>
      </c>
      <c r="G44" s="48" t="s">
        <v>33</v>
      </c>
      <c r="H44" s="48" t="s">
        <v>33</v>
      </c>
      <c r="I44" s="48" t="s">
        <v>33</v>
      </c>
      <c r="J44" s="48" t="s">
        <v>33</v>
      </c>
      <c r="K44" s="48" t="s">
        <v>33</v>
      </c>
      <c r="L44" s="48" t="s">
        <v>33</v>
      </c>
      <c r="M44" s="48" t="s">
        <v>33</v>
      </c>
      <c r="N44" s="48" t="s">
        <v>33</v>
      </c>
      <c r="O44" s="48" t="s">
        <v>33</v>
      </c>
      <c r="P44" s="48" t="s">
        <v>33</v>
      </c>
      <c r="Q44" s="48" t="s">
        <v>33</v>
      </c>
      <c r="R44" s="48" t="s">
        <v>33</v>
      </c>
      <c r="S44" s="48" t="s">
        <v>33</v>
      </c>
      <c r="T44" s="48" t="s">
        <v>33</v>
      </c>
      <c r="U44" s="48" t="s">
        <v>33</v>
      </c>
      <c r="V44" s="48" t="s">
        <v>33</v>
      </c>
      <c r="W44" s="48" t="s">
        <v>33</v>
      </c>
      <c r="X44" s="48" t="s">
        <v>33</v>
      </c>
      <c r="Y44" s="48" t="s">
        <v>33</v>
      </c>
      <c r="Z44" s="48" t="s">
        <v>33</v>
      </c>
      <c r="AA44" s="48" t="s">
        <v>33</v>
      </c>
      <c r="AB44" s="48" t="s">
        <v>33</v>
      </c>
      <c r="AC44" s="48" t="s">
        <v>33</v>
      </c>
    </row>
    <row r="45" spans="1:29" customFormat="1" x14ac:dyDescent="0.2">
      <c r="A45" s="45" t="s">
        <v>29</v>
      </c>
      <c r="B45" s="45" t="s">
        <v>40</v>
      </c>
      <c r="C45" s="45" t="s">
        <v>36</v>
      </c>
      <c r="D45" s="45" t="s">
        <v>32</v>
      </c>
      <c r="E45" s="45">
        <v>1</v>
      </c>
      <c r="F45" s="63">
        <f t="shared" si="5"/>
        <v>125</v>
      </c>
      <c r="G45" s="48" t="s">
        <v>33</v>
      </c>
      <c r="H45" s="48" t="s">
        <v>33</v>
      </c>
      <c r="I45" s="48" t="s">
        <v>33</v>
      </c>
      <c r="J45" s="48" t="s">
        <v>33</v>
      </c>
      <c r="K45" s="48" t="s">
        <v>33</v>
      </c>
      <c r="L45" s="48" t="s">
        <v>33</v>
      </c>
      <c r="M45" s="48" t="s">
        <v>33</v>
      </c>
      <c r="N45" s="48" t="s">
        <v>33</v>
      </c>
      <c r="O45" s="48" t="s">
        <v>33</v>
      </c>
      <c r="P45" s="48" t="s">
        <v>33</v>
      </c>
      <c r="Q45" s="48" t="s">
        <v>33</v>
      </c>
      <c r="R45" s="48" t="s">
        <v>33</v>
      </c>
      <c r="S45" s="48" t="s">
        <v>33</v>
      </c>
      <c r="T45" s="48" t="s">
        <v>33</v>
      </c>
      <c r="U45" s="48" t="s">
        <v>33</v>
      </c>
      <c r="V45" s="48" t="s">
        <v>33</v>
      </c>
      <c r="W45" s="48" t="s">
        <v>33</v>
      </c>
      <c r="X45" s="48" t="s">
        <v>33</v>
      </c>
      <c r="Y45" s="48" t="s">
        <v>33</v>
      </c>
      <c r="Z45" s="48" t="s">
        <v>33</v>
      </c>
      <c r="AA45" s="48" t="s">
        <v>33</v>
      </c>
      <c r="AB45" s="48" t="s">
        <v>33</v>
      </c>
      <c r="AC45" s="48" t="s">
        <v>33</v>
      </c>
    </row>
    <row r="46" spans="1:29" customFormat="1" x14ac:dyDescent="0.2">
      <c r="A46" s="45" t="s">
        <v>29</v>
      </c>
      <c r="B46" s="45" t="s">
        <v>41</v>
      </c>
      <c r="C46" s="45" t="s">
        <v>42</v>
      </c>
      <c r="D46" s="45" t="s">
        <v>32</v>
      </c>
      <c r="E46" s="45">
        <v>1</v>
      </c>
      <c r="F46" s="63">
        <f t="shared" si="5"/>
        <v>90</v>
      </c>
      <c r="G46" s="103">
        <f t="shared" ref="G46:H50" si="8">(G17-$F17)*$E46</f>
        <v>0</v>
      </c>
      <c r="H46" s="103">
        <f t="shared" si="8"/>
        <v>0</v>
      </c>
      <c r="I46" s="48" t="s">
        <v>33</v>
      </c>
      <c r="J46" s="48" t="s">
        <v>33</v>
      </c>
      <c r="K46" s="103">
        <f>(K17-$F17)*$E46</f>
        <v>-90</v>
      </c>
      <c r="L46" s="48" t="s">
        <v>33</v>
      </c>
      <c r="M46" s="48" t="s">
        <v>33</v>
      </c>
      <c r="N46" s="103">
        <f>(N17-$F17)*$E46</f>
        <v>0</v>
      </c>
      <c r="O46" s="48" t="s">
        <v>33</v>
      </c>
      <c r="P46" s="103">
        <f>(P17-$F17)*$E46</f>
        <v>0</v>
      </c>
      <c r="Q46" s="103">
        <f>(Q17-$F17)*$E46</f>
        <v>62</v>
      </c>
      <c r="R46" s="103">
        <f>(R17-$F17)*$E46</f>
        <v>-58</v>
      </c>
      <c r="S46" s="103">
        <f>(S17-$F17)*$E46</f>
        <v>44</v>
      </c>
      <c r="T46" s="48" t="s">
        <v>33</v>
      </c>
      <c r="U46" s="103">
        <f>(U17-$F17)*$E46</f>
        <v>44</v>
      </c>
      <c r="V46" s="48" t="s">
        <v>33</v>
      </c>
      <c r="W46" s="48" t="s">
        <v>33</v>
      </c>
      <c r="X46" s="48" t="s">
        <v>33</v>
      </c>
      <c r="Y46" s="48" t="s">
        <v>33</v>
      </c>
      <c r="Z46" s="48" t="s">
        <v>33</v>
      </c>
      <c r="AA46" s="48" t="s">
        <v>33</v>
      </c>
      <c r="AB46" s="48" t="s">
        <v>33</v>
      </c>
      <c r="AC46" s="48" t="s">
        <v>33</v>
      </c>
    </row>
    <row r="47" spans="1:29" customFormat="1" x14ac:dyDescent="0.2">
      <c r="A47" s="45" t="s">
        <v>29</v>
      </c>
      <c r="B47" s="45" t="s">
        <v>43</v>
      </c>
      <c r="C47" s="45" t="s">
        <v>44</v>
      </c>
      <c r="D47" s="45" t="s">
        <v>32</v>
      </c>
      <c r="E47" s="45">
        <v>1</v>
      </c>
      <c r="F47" s="63">
        <f t="shared" si="5"/>
        <v>114</v>
      </c>
      <c r="G47" s="103">
        <f t="shared" si="8"/>
        <v>0</v>
      </c>
      <c r="H47" s="103">
        <f t="shared" si="8"/>
        <v>0</v>
      </c>
      <c r="I47" s="48" t="s">
        <v>33</v>
      </c>
      <c r="J47" s="48" t="s">
        <v>33</v>
      </c>
      <c r="K47" s="112">
        <f>(K18-$F18)*$E47</f>
        <v>-114</v>
      </c>
      <c r="L47" s="48" t="s">
        <v>33</v>
      </c>
      <c r="M47" s="48" t="s">
        <v>33</v>
      </c>
      <c r="N47" s="112">
        <f>(N18-$F18)*$E47</f>
        <v>-20</v>
      </c>
      <c r="O47" s="48" t="s">
        <v>33</v>
      </c>
      <c r="P47" s="112">
        <f>(P18-G18)*$E47</f>
        <v>-16</v>
      </c>
      <c r="Q47" s="112">
        <f>(Q18)*$E47</f>
        <v>62</v>
      </c>
      <c r="R47" s="112">
        <f>(R18-$F18)*$E47</f>
        <v>0</v>
      </c>
      <c r="S47" s="112">
        <f>(S18)*$E47</f>
        <v>102</v>
      </c>
      <c r="T47" s="48" t="s">
        <v>33</v>
      </c>
      <c r="U47" s="112">
        <f>(U18)*$E47</f>
        <v>102</v>
      </c>
      <c r="V47" s="48" t="s">
        <v>33</v>
      </c>
      <c r="W47" s="48" t="s">
        <v>33</v>
      </c>
      <c r="X47" s="48" t="s">
        <v>33</v>
      </c>
      <c r="Y47" s="48" t="s">
        <v>33</v>
      </c>
      <c r="Z47" s="48" t="s">
        <v>33</v>
      </c>
      <c r="AA47" s="48" t="s">
        <v>33</v>
      </c>
      <c r="AB47" s="112">
        <f>(AB18-'[2]Price Increase Approval'!$F$6)*$E47</f>
        <v>58</v>
      </c>
      <c r="AC47" s="112">
        <f>(AC18-$F18)*$E47</f>
        <v>-114</v>
      </c>
    </row>
    <row r="48" spans="1:29" customFormat="1" x14ac:dyDescent="0.2">
      <c r="A48" s="45" t="s">
        <v>29</v>
      </c>
      <c r="B48" s="45" t="s">
        <v>45</v>
      </c>
      <c r="C48" s="45" t="s">
        <v>31</v>
      </c>
      <c r="D48" s="45" t="s">
        <v>32</v>
      </c>
      <c r="E48" s="45">
        <v>1</v>
      </c>
      <c r="F48" s="63">
        <f t="shared" si="5"/>
        <v>90</v>
      </c>
      <c r="G48" s="112">
        <f t="shared" si="8"/>
        <v>0</v>
      </c>
      <c r="H48" s="112">
        <f t="shared" si="8"/>
        <v>0</v>
      </c>
      <c r="I48" s="48" t="s">
        <v>33</v>
      </c>
      <c r="J48" s="48" t="s">
        <v>33</v>
      </c>
      <c r="K48" s="112">
        <f>(K19-$F19)*$E48</f>
        <v>-90</v>
      </c>
      <c r="L48" s="112">
        <f>(L19-$F19)*$E48</f>
        <v>0</v>
      </c>
      <c r="M48" s="112">
        <f>(M19-$F19)*$E48</f>
        <v>0</v>
      </c>
      <c r="N48" s="112">
        <f>(N19-$F19)*$E48</f>
        <v>-58</v>
      </c>
      <c r="O48" s="48" t="s">
        <v>33</v>
      </c>
      <c r="P48" s="112">
        <f>(P19-$F19)*$E48</f>
        <v>-58</v>
      </c>
      <c r="Q48" s="112">
        <f>(Q19-$F19)*$E48</f>
        <v>30</v>
      </c>
      <c r="R48" s="112">
        <f>(R19-$F19)*$E48</f>
        <v>-58</v>
      </c>
      <c r="S48" s="112">
        <f>(S19-$F19)*$E48</f>
        <v>44</v>
      </c>
      <c r="T48" s="48" t="s">
        <v>33</v>
      </c>
      <c r="U48" s="112">
        <f t="shared" ref="U48:AA48" si="9">(U19-$F19)*$E48</f>
        <v>44</v>
      </c>
      <c r="V48" s="112">
        <f t="shared" si="9"/>
        <v>0</v>
      </c>
      <c r="W48" s="112">
        <f t="shared" si="9"/>
        <v>0</v>
      </c>
      <c r="X48" s="112">
        <f t="shared" si="9"/>
        <v>0</v>
      </c>
      <c r="Y48" s="112">
        <f t="shared" si="9"/>
        <v>0</v>
      </c>
      <c r="Z48" s="112">
        <f t="shared" si="9"/>
        <v>0</v>
      </c>
      <c r="AA48" s="112">
        <f t="shared" si="9"/>
        <v>0</v>
      </c>
      <c r="AB48" s="48" t="s">
        <v>33</v>
      </c>
      <c r="AC48" s="48" t="s">
        <v>33</v>
      </c>
    </row>
    <row r="49" spans="1:29" customFormat="1" x14ac:dyDescent="0.2">
      <c r="A49" s="45" t="s">
        <v>29</v>
      </c>
      <c r="B49" s="45" t="s">
        <v>46</v>
      </c>
      <c r="C49" s="45" t="s">
        <v>47</v>
      </c>
      <c r="D49" s="45" t="s">
        <v>32</v>
      </c>
      <c r="E49" s="45">
        <v>1</v>
      </c>
      <c r="F49" s="63">
        <f t="shared" si="5"/>
        <v>90</v>
      </c>
      <c r="G49" s="112">
        <f t="shared" si="8"/>
        <v>0</v>
      </c>
      <c r="H49" s="112">
        <f t="shared" si="8"/>
        <v>0</v>
      </c>
      <c r="I49" s="48" t="s">
        <v>33</v>
      </c>
      <c r="J49" s="48" t="s">
        <v>33</v>
      </c>
      <c r="K49" s="103">
        <f>(K20-$F20)*$E49</f>
        <v>-90</v>
      </c>
      <c r="L49" s="48" t="s">
        <v>33</v>
      </c>
      <c r="M49" s="48" t="s">
        <v>33</v>
      </c>
      <c r="N49" s="48" t="s">
        <v>33</v>
      </c>
      <c r="O49" s="48" t="s">
        <v>33</v>
      </c>
      <c r="P49" s="48" t="s">
        <v>33</v>
      </c>
      <c r="Q49" s="48" t="s">
        <v>33</v>
      </c>
      <c r="R49" s="103">
        <f>(R20-$F20)*$E49</f>
        <v>-58</v>
      </c>
      <c r="S49" s="103">
        <f>(S20-$F20)*$E49</f>
        <v>44</v>
      </c>
      <c r="T49" s="48" t="s">
        <v>33</v>
      </c>
      <c r="U49" s="103">
        <f>(U20-$F20)*$E49</f>
        <v>44</v>
      </c>
      <c r="V49" s="48" t="s">
        <v>33</v>
      </c>
      <c r="W49" s="48" t="s">
        <v>33</v>
      </c>
      <c r="X49" s="48" t="s">
        <v>33</v>
      </c>
      <c r="Y49" s="48" t="s">
        <v>33</v>
      </c>
      <c r="Z49" s="48" t="s">
        <v>33</v>
      </c>
      <c r="AA49" s="48" t="s">
        <v>33</v>
      </c>
      <c r="AB49" s="48" t="s">
        <v>33</v>
      </c>
      <c r="AC49" s="48" t="s">
        <v>33</v>
      </c>
    </row>
    <row r="50" spans="1:29" customFormat="1" x14ac:dyDescent="0.2">
      <c r="A50" s="45" t="s">
        <v>29</v>
      </c>
      <c r="B50" s="45" t="s">
        <v>48</v>
      </c>
      <c r="C50" s="45" t="s">
        <v>49</v>
      </c>
      <c r="D50" s="45" t="s">
        <v>32</v>
      </c>
      <c r="E50" s="45">
        <v>1</v>
      </c>
      <c r="F50" s="63">
        <f t="shared" si="5"/>
        <v>90</v>
      </c>
      <c r="G50" s="103">
        <f t="shared" si="8"/>
        <v>0</v>
      </c>
      <c r="H50" s="103">
        <f t="shared" si="8"/>
        <v>0</v>
      </c>
      <c r="I50" s="48" t="s">
        <v>33</v>
      </c>
      <c r="J50" s="48" t="s">
        <v>33</v>
      </c>
      <c r="K50" s="103">
        <f>(K21-$F21)*$E50</f>
        <v>-90</v>
      </c>
      <c r="L50" s="48" t="s">
        <v>33</v>
      </c>
      <c r="M50" s="48" t="s">
        <v>33</v>
      </c>
      <c r="N50" s="48" t="s">
        <v>33</v>
      </c>
      <c r="O50" s="48" t="s">
        <v>33</v>
      </c>
      <c r="P50" s="48" t="s">
        <v>33</v>
      </c>
      <c r="Q50" s="48" t="s">
        <v>33</v>
      </c>
      <c r="R50" s="103">
        <f>(R21-$F21)*$E50</f>
        <v>-58</v>
      </c>
      <c r="S50" s="103">
        <f>(S21-$F21)*$E50</f>
        <v>44</v>
      </c>
      <c r="T50" s="48" t="s">
        <v>33</v>
      </c>
      <c r="U50" s="103">
        <f>(U21-$F21)*$E50</f>
        <v>44</v>
      </c>
      <c r="V50" s="48" t="s">
        <v>33</v>
      </c>
      <c r="W50" s="48" t="s">
        <v>33</v>
      </c>
      <c r="X50" s="48" t="s">
        <v>33</v>
      </c>
      <c r="Y50" s="48" t="s">
        <v>33</v>
      </c>
      <c r="Z50" s="48" t="s">
        <v>33</v>
      </c>
      <c r="AA50" s="48" t="s">
        <v>33</v>
      </c>
      <c r="AB50" s="48" t="s">
        <v>33</v>
      </c>
      <c r="AC50" s="48" t="s">
        <v>33</v>
      </c>
    </row>
    <row r="51" spans="1:29" customFormat="1" x14ac:dyDescent="0.2">
      <c r="A51" s="45" t="s">
        <v>29</v>
      </c>
      <c r="B51" s="45" t="s">
        <v>30</v>
      </c>
      <c r="C51" s="45" t="s">
        <v>31</v>
      </c>
      <c r="D51" s="45" t="s">
        <v>32</v>
      </c>
      <c r="E51" s="48" t="s">
        <v>33</v>
      </c>
      <c r="F51" s="48" t="s">
        <v>33</v>
      </c>
      <c r="G51" s="48" t="s">
        <v>33</v>
      </c>
      <c r="H51" s="48" t="s">
        <v>33</v>
      </c>
      <c r="I51" s="48" t="s">
        <v>33</v>
      </c>
      <c r="J51" s="48" t="s">
        <v>33</v>
      </c>
      <c r="K51" s="48" t="s">
        <v>33</v>
      </c>
      <c r="L51" s="48" t="s">
        <v>33</v>
      </c>
      <c r="M51" s="48" t="s">
        <v>33</v>
      </c>
      <c r="N51" s="48" t="s">
        <v>33</v>
      </c>
      <c r="O51" s="48" t="s">
        <v>33</v>
      </c>
      <c r="P51" s="48" t="s">
        <v>33</v>
      </c>
      <c r="Q51" s="48" t="s">
        <v>33</v>
      </c>
      <c r="R51" s="48" t="s">
        <v>33</v>
      </c>
      <c r="S51" s="48" t="s">
        <v>33</v>
      </c>
      <c r="T51" s="48" t="s">
        <v>33</v>
      </c>
      <c r="U51" s="48" t="s">
        <v>33</v>
      </c>
      <c r="V51" s="48" t="s">
        <v>33</v>
      </c>
      <c r="W51" s="48" t="s">
        <v>33</v>
      </c>
      <c r="X51" s="48" t="s">
        <v>33</v>
      </c>
      <c r="Y51" s="48" t="s">
        <v>33</v>
      </c>
      <c r="Z51" s="48" t="s">
        <v>33</v>
      </c>
      <c r="AA51" s="48" t="s">
        <v>33</v>
      </c>
      <c r="AB51" s="48" t="s">
        <v>33</v>
      </c>
      <c r="AC51" s="48" t="s">
        <v>33</v>
      </c>
    </row>
    <row r="52" spans="1:29" customFormat="1" x14ac:dyDescent="0.2">
      <c r="A52" s="45" t="s">
        <v>29</v>
      </c>
      <c r="B52" s="45" t="s">
        <v>34</v>
      </c>
      <c r="C52" s="45" t="s">
        <v>31</v>
      </c>
      <c r="D52" s="45" t="s">
        <v>32</v>
      </c>
      <c r="E52" s="48" t="s">
        <v>33</v>
      </c>
      <c r="F52" s="48" t="s">
        <v>33</v>
      </c>
      <c r="G52" s="48" t="s">
        <v>33</v>
      </c>
      <c r="H52" s="48" t="s">
        <v>33</v>
      </c>
      <c r="I52" s="48" t="s">
        <v>33</v>
      </c>
      <c r="J52" s="48" t="s">
        <v>33</v>
      </c>
      <c r="K52" s="48" t="s">
        <v>33</v>
      </c>
      <c r="L52" s="48" t="s">
        <v>33</v>
      </c>
      <c r="M52" s="48" t="s">
        <v>33</v>
      </c>
      <c r="N52" s="48" t="s">
        <v>33</v>
      </c>
      <c r="O52" s="48" t="s">
        <v>33</v>
      </c>
      <c r="P52" s="48" t="s">
        <v>33</v>
      </c>
      <c r="Q52" s="48" t="s">
        <v>33</v>
      </c>
      <c r="R52" s="48" t="s">
        <v>33</v>
      </c>
      <c r="S52" s="48" t="s">
        <v>33</v>
      </c>
      <c r="T52" s="48" t="s">
        <v>33</v>
      </c>
      <c r="U52" s="48" t="s">
        <v>33</v>
      </c>
      <c r="V52" s="48" t="s">
        <v>33</v>
      </c>
      <c r="W52" s="48" t="s">
        <v>33</v>
      </c>
      <c r="X52" s="48" t="s">
        <v>33</v>
      </c>
      <c r="Y52" s="48" t="s">
        <v>33</v>
      </c>
      <c r="Z52" s="48" t="s">
        <v>33</v>
      </c>
      <c r="AA52" s="48" t="s">
        <v>33</v>
      </c>
      <c r="AB52" s="48" t="s">
        <v>33</v>
      </c>
      <c r="AC52" s="48" t="s">
        <v>33</v>
      </c>
    </row>
    <row r="53" spans="1:29" customFormat="1" x14ac:dyDescent="0.2">
      <c r="A53" s="45" t="s">
        <v>29</v>
      </c>
      <c r="B53" s="45" t="s">
        <v>35</v>
      </c>
      <c r="C53" s="45" t="s">
        <v>36</v>
      </c>
      <c r="D53" s="45" t="s">
        <v>32</v>
      </c>
      <c r="E53" s="45">
        <v>2</v>
      </c>
      <c r="F53" s="63">
        <f>F12*E53</f>
        <v>98</v>
      </c>
      <c r="G53" s="103">
        <f t="shared" ref="G53:H55" si="10">(G12-$F12)*$E53</f>
        <v>0</v>
      </c>
      <c r="H53" s="103">
        <f t="shared" si="10"/>
        <v>0</v>
      </c>
      <c r="I53" s="48" t="s">
        <v>33</v>
      </c>
      <c r="J53" s="48" t="s">
        <v>33</v>
      </c>
      <c r="K53" s="48" t="s">
        <v>33</v>
      </c>
      <c r="L53" s="48" t="s">
        <v>33</v>
      </c>
      <c r="M53" s="48" t="s">
        <v>33</v>
      </c>
      <c r="N53" s="48" t="s">
        <v>33</v>
      </c>
      <c r="O53" s="48" t="s">
        <v>33</v>
      </c>
      <c r="P53" s="48" t="s">
        <v>33</v>
      </c>
      <c r="Q53" s="48" t="s">
        <v>33</v>
      </c>
      <c r="R53" s="103">
        <f>(R12-$F12)*$E53</f>
        <v>-78.599999999999994</v>
      </c>
      <c r="S53" s="103">
        <f>(S12-$F12)*$E53</f>
        <v>125.4</v>
      </c>
      <c r="T53" s="48" t="s">
        <v>33</v>
      </c>
      <c r="U53" s="103">
        <f>(U12-$F12)*$E53</f>
        <v>125.4</v>
      </c>
      <c r="V53" s="48" t="s">
        <v>33</v>
      </c>
      <c r="W53" s="48" t="s">
        <v>33</v>
      </c>
      <c r="X53" s="48" t="s">
        <v>33</v>
      </c>
      <c r="Y53" s="48" t="s">
        <v>33</v>
      </c>
      <c r="Z53" s="48" t="s">
        <v>33</v>
      </c>
      <c r="AA53" s="48" t="s">
        <v>33</v>
      </c>
      <c r="AB53" s="48" t="s">
        <v>33</v>
      </c>
      <c r="AC53" s="48" t="s">
        <v>33</v>
      </c>
    </row>
    <row r="54" spans="1:29" customFormat="1" x14ac:dyDescent="0.2">
      <c r="A54" s="45" t="s">
        <v>29</v>
      </c>
      <c r="B54" s="45" t="s">
        <v>37</v>
      </c>
      <c r="C54" s="45" t="s">
        <v>36</v>
      </c>
      <c r="D54" s="45" t="s">
        <v>32</v>
      </c>
      <c r="E54" s="45">
        <v>2</v>
      </c>
      <c r="F54" s="63">
        <f>F13*E54</f>
        <v>40</v>
      </c>
      <c r="G54" s="103">
        <f t="shared" si="10"/>
        <v>0</v>
      </c>
      <c r="H54" s="103">
        <f t="shared" si="10"/>
        <v>0</v>
      </c>
      <c r="I54" s="48" t="s">
        <v>33</v>
      </c>
      <c r="J54" s="48" t="s">
        <v>33</v>
      </c>
      <c r="K54" s="103">
        <f>(K13-$F13)*$E54</f>
        <v>-40</v>
      </c>
      <c r="L54" s="48" t="s">
        <v>33</v>
      </c>
      <c r="M54" s="48" t="s">
        <v>33</v>
      </c>
      <c r="N54" s="103">
        <f>(N13-$F13)*$E54</f>
        <v>100</v>
      </c>
      <c r="O54" s="48" t="s">
        <v>33</v>
      </c>
      <c r="P54" s="112">
        <f>(P13-$F13)*$E54</f>
        <v>100</v>
      </c>
      <c r="Q54" s="112">
        <f>(Q13-$F13)*$E54</f>
        <v>320</v>
      </c>
      <c r="R54" s="112">
        <f>(R13-$F13)*E54</f>
        <v>100</v>
      </c>
      <c r="S54" s="112">
        <f>(S13-$F13)*$E54</f>
        <v>330</v>
      </c>
      <c r="T54" s="48" t="s">
        <v>33</v>
      </c>
      <c r="U54" s="112">
        <f>(U13-$F13)*$E54</f>
        <v>330</v>
      </c>
      <c r="V54" s="48" t="s">
        <v>33</v>
      </c>
      <c r="W54" s="48" t="s">
        <v>33</v>
      </c>
      <c r="X54" s="48" t="s">
        <v>33</v>
      </c>
      <c r="Y54" s="48" t="s">
        <v>33</v>
      </c>
      <c r="Z54" s="48" t="s">
        <v>33</v>
      </c>
      <c r="AA54" s="48" t="s">
        <v>33</v>
      </c>
      <c r="AB54" s="48" t="s">
        <v>33</v>
      </c>
      <c r="AC54" s="48" t="s">
        <v>33</v>
      </c>
    </row>
    <row r="55" spans="1:29" customFormat="1" x14ac:dyDescent="0.2">
      <c r="A55" s="45" t="s">
        <v>29</v>
      </c>
      <c r="B55" s="45" t="s">
        <v>38</v>
      </c>
      <c r="C55" s="45" t="s">
        <v>36</v>
      </c>
      <c r="D55" s="45" t="s">
        <v>32</v>
      </c>
      <c r="E55" s="45">
        <v>2</v>
      </c>
      <c r="F55" s="63">
        <f>F14*E55</f>
        <v>140</v>
      </c>
      <c r="G55" s="112">
        <f t="shared" si="10"/>
        <v>0</v>
      </c>
      <c r="H55" s="112">
        <f t="shared" si="10"/>
        <v>0</v>
      </c>
      <c r="I55" s="48" t="s">
        <v>33</v>
      </c>
      <c r="J55" s="48" t="s">
        <v>33</v>
      </c>
      <c r="K55" s="48" t="s">
        <v>33</v>
      </c>
      <c r="L55" s="48" t="s">
        <v>33</v>
      </c>
      <c r="M55" s="48" t="s">
        <v>33</v>
      </c>
      <c r="N55" s="112">
        <f>(N14-$F14)*$E55</f>
        <v>0</v>
      </c>
      <c r="O55" s="48" t="s">
        <v>33</v>
      </c>
      <c r="P55" s="112">
        <f>(P14-$F14)*$E55</f>
        <v>0</v>
      </c>
      <c r="Q55" s="112">
        <f>(Q14)*$E55</f>
        <v>124</v>
      </c>
      <c r="R55" s="112">
        <f>(R14-$F14)*$E55</f>
        <v>-120.6</v>
      </c>
      <c r="S55" s="112">
        <f>(S14-$F14)*$E55</f>
        <v>83.4</v>
      </c>
      <c r="T55" s="48" t="s">
        <v>33</v>
      </c>
      <c r="U55" s="112">
        <f>(U14-$F14)*$E55</f>
        <v>83.4</v>
      </c>
      <c r="V55" s="48" t="s">
        <v>33</v>
      </c>
      <c r="W55" s="48" t="s">
        <v>33</v>
      </c>
      <c r="X55" s="48" t="s">
        <v>33</v>
      </c>
      <c r="Y55" s="48" t="s">
        <v>33</v>
      </c>
      <c r="Z55" s="48" t="s">
        <v>33</v>
      </c>
      <c r="AA55" s="48" t="s">
        <v>33</v>
      </c>
      <c r="AB55" s="48" t="s">
        <v>33</v>
      </c>
      <c r="AC55" s="48" t="s">
        <v>33</v>
      </c>
    </row>
    <row r="56" spans="1:29" customFormat="1" x14ac:dyDescent="0.2">
      <c r="A56" s="45" t="s">
        <v>29</v>
      </c>
      <c r="B56" s="45" t="s">
        <v>39</v>
      </c>
      <c r="C56" s="45" t="s">
        <v>36</v>
      </c>
      <c r="D56" s="45" t="s">
        <v>32</v>
      </c>
      <c r="E56" s="45">
        <v>2</v>
      </c>
      <c r="F56" s="63">
        <f>F15*E56</f>
        <v>160</v>
      </c>
      <c r="G56" s="48" t="s">
        <v>33</v>
      </c>
      <c r="H56" s="48" t="s">
        <v>33</v>
      </c>
      <c r="I56" s="48" t="s">
        <v>33</v>
      </c>
      <c r="J56" s="48" t="s">
        <v>33</v>
      </c>
      <c r="K56" s="48" t="s">
        <v>33</v>
      </c>
      <c r="L56" s="48" t="s">
        <v>33</v>
      </c>
      <c r="M56" s="48" t="s">
        <v>33</v>
      </c>
      <c r="N56" s="48" t="s">
        <v>33</v>
      </c>
      <c r="O56" s="48" t="s">
        <v>33</v>
      </c>
      <c r="P56" s="48" t="s">
        <v>33</v>
      </c>
      <c r="Q56" s="48" t="s">
        <v>33</v>
      </c>
      <c r="R56" s="48" t="s">
        <v>33</v>
      </c>
      <c r="S56" s="48" t="s">
        <v>33</v>
      </c>
      <c r="T56" s="48" t="s">
        <v>33</v>
      </c>
      <c r="U56" s="48" t="s">
        <v>33</v>
      </c>
      <c r="V56" s="48" t="s">
        <v>33</v>
      </c>
      <c r="W56" s="48" t="s">
        <v>33</v>
      </c>
      <c r="X56" s="48" t="s">
        <v>33</v>
      </c>
      <c r="Y56" s="48" t="s">
        <v>33</v>
      </c>
      <c r="Z56" s="48" t="s">
        <v>33</v>
      </c>
      <c r="AA56" s="48" t="s">
        <v>33</v>
      </c>
      <c r="AB56" s="48" t="s">
        <v>33</v>
      </c>
      <c r="AC56" s="48" t="s">
        <v>33</v>
      </c>
    </row>
    <row r="57" spans="1:29" customFormat="1" x14ac:dyDescent="0.2">
      <c r="A57" s="45" t="s">
        <v>29</v>
      </c>
      <c r="B57" s="45" t="s">
        <v>40</v>
      </c>
      <c r="C57" s="45" t="s">
        <v>36</v>
      </c>
      <c r="D57" s="45" t="s">
        <v>32</v>
      </c>
      <c r="E57" s="45">
        <v>2</v>
      </c>
      <c r="F57" s="63">
        <f>F16*E57</f>
        <v>250</v>
      </c>
      <c r="G57" s="48" t="s">
        <v>33</v>
      </c>
      <c r="H57" s="48" t="s">
        <v>33</v>
      </c>
      <c r="I57" s="48" t="s">
        <v>33</v>
      </c>
      <c r="J57" s="48" t="s">
        <v>33</v>
      </c>
      <c r="K57" s="48" t="s">
        <v>33</v>
      </c>
      <c r="L57" s="48" t="s">
        <v>33</v>
      </c>
      <c r="M57" s="48" t="s">
        <v>33</v>
      </c>
      <c r="N57" s="48" t="s">
        <v>33</v>
      </c>
      <c r="O57" s="48" t="s">
        <v>33</v>
      </c>
      <c r="P57" s="48" t="s">
        <v>33</v>
      </c>
      <c r="Q57" s="48" t="s">
        <v>33</v>
      </c>
      <c r="R57" s="48" t="s">
        <v>33</v>
      </c>
      <c r="S57" s="48" t="s">
        <v>33</v>
      </c>
      <c r="T57" s="48" t="s">
        <v>33</v>
      </c>
      <c r="U57" s="48" t="s">
        <v>33</v>
      </c>
      <c r="V57" s="48" t="s">
        <v>33</v>
      </c>
      <c r="W57" s="48" t="s">
        <v>33</v>
      </c>
      <c r="X57" s="48" t="s">
        <v>33</v>
      </c>
      <c r="Y57" s="48" t="s">
        <v>33</v>
      </c>
      <c r="Z57" s="48" t="s">
        <v>33</v>
      </c>
      <c r="AA57" s="48" t="s">
        <v>33</v>
      </c>
      <c r="AB57" s="48" t="s">
        <v>33</v>
      </c>
      <c r="AC57" s="48" t="s">
        <v>33</v>
      </c>
    </row>
    <row r="58" spans="1:29" customFormat="1" x14ac:dyDescent="0.2">
      <c r="A58" s="45" t="s">
        <v>29</v>
      </c>
      <c r="B58" s="45" t="s">
        <v>41</v>
      </c>
      <c r="C58" s="45" t="s">
        <v>42</v>
      </c>
      <c r="D58" s="45" t="s">
        <v>32</v>
      </c>
      <c r="E58" s="48" t="s">
        <v>33</v>
      </c>
      <c r="F58" s="48" t="s">
        <v>33</v>
      </c>
      <c r="G58" s="48" t="s">
        <v>33</v>
      </c>
      <c r="H58" s="48" t="s">
        <v>33</v>
      </c>
      <c r="I58" s="48" t="s">
        <v>33</v>
      </c>
      <c r="J58" s="48" t="s">
        <v>33</v>
      </c>
      <c r="K58" s="48" t="s">
        <v>33</v>
      </c>
      <c r="L58" s="48" t="s">
        <v>33</v>
      </c>
      <c r="M58" s="48" t="s">
        <v>33</v>
      </c>
      <c r="N58" s="48" t="s">
        <v>33</v>
      </c>
      <c r="O58" s="48" t="s">
        <v>33</v>
      </c>
      <c r="P58" s="48" t="s">
        <v>33</v>
      </c>
      <c r="Q58" s="48" t="s">
        <v>33</v>
      </c>
      <c r="R58" s="48" t="s">
        <v>33</v>
      </c>
      <c r="S58" s="48" t="s">
        <v>33</v>
      </c>
      <c r="T58" s="48" t="s">
        <v>33</v>
      </c>
      <c r="U58" s="48" t="s">
        <v>33</v>
      </c>
      <c r="V58" s="48" t="s">
        <v>33</v>
      </c>
      <c r="W58" s="48" t="s">
        <v>33</v>
      </c>
      <c r="X58" s="48" t="s">
        <v>33</v>
      </c>
      <c r="Y58" s="48" t="s">
        <v>33</v>
      </c>
      <c r="Z58" s="48" t="s">
        <v>33</v>
      </c>
      <c r="AA58" s="48" t="s">
        <v>33</v>
      </c>
      <c r="AB58" s="48" t="s">
        <v>33</v>
      </c>
      <c r="AC58" s="48" t="s">
        <v>33</v>
      </c>
    </row>
    <row r="59" spans="1:29" customFormat="1" x14ac:dyDescent="0.2">
      <c r="A59" s="45" t="s">
        <v>29</v>
      </c>
      <c r="B59" s="45" t="s">
        <v>43</v>
      </c>
      <c r="C59" s="45" t="s">
        <v>44</v>
      </c>
      <c r="D59" s="45" t="s">
        <v>32</v>
      </c>
      <c r="E59" s="45">
        <v>2</v>
      </c>
      <c r="F59" s="63">
        <f>F18*E59</f>
        <v>228</v>
      </c>
      <c r="G59" s="103">
        <f t="shared" ref="G59:H62" si="11">(G18-$F18)*$E59</f>
        <v>0</v>
      </c>
      <c r="H59" s="103">
        <f t="shared" si="11"/>
        <v>0</v>
      </c>
      <c r="I59" s="48" t="s">
        <v>33</v>
      </c>
      <c r="J59" s="48" t="s">
        <v>33</v>
      </c>
      <c r="K59" s="112">
        <f>(K18-$F18)*$E59</f>
        <v>-228</v>
      </c>
      <c r="L59" s="48" t="s">
        <v>33</v>
      </c>
      <c r="M59" s="48" t="s">
        <v>33</v>
      </c>
      <c r="N59" s="112">
        <f>(N18-$F18)*$E59</f>
        <v>-40</v>
      </c>
      <c r="O59" s="48" t="s">
        <v>33</v>
      </c>
      <c r="P59" s="112">
        <f>(P18-F18)*$E59</f>
        <v>-32</v>
      </c>
      <c r="Q59" s="112">
        <f>(Q18)*$E59</f>
        <v>124</v>
      </c>
      <c r="R59" s="112">
        <f>(R18-$F18)*$E59</f>
        <v>0</v>
      </c>
      <c r="S59" s="112">
        <f>(S18)*$E59</f>
        <v>204</v>
      </c>
      <c r="T59" s="48" t="s">
        <v>33</v>
      </c>
      <c r="U59" s="112">
        <f>(U18)*$E59</f>
        <v>204</v>
      </c>
      <c r="V59" s="48" t="s">
        <v>33</v>
      </c>
      <c r="W59" s="48" t="s">
        <v>33</v>
      </c>
      <c r="X59" s="48" t="s">
        <v>33</v>
      </c>
      <c r="Y59" s="48" t="s">
        <v>33</v>
      </c>
      <c r="Z59" s="48" t="s">
        <v>33</v>
      </c>
      <c r="AA59" s="48" t="s">
        <v>33</v>
      </c>
      <c r="AB59" s="112">
        <f>(AB18-'[2]Price Increase Approval'!$F$6)*$E59</f>
        <v>116</v>
      </c>
      <c r="AC59" s="112">
        <f>(AC18-$F18)*E59</f>
        <v>-228</v>
      </c>
    </row>
    <row r="60" spans="1:29" customFormat="1" x14ac:dyDescent="0.2">
      <c r="A60" s="45" t="s">
        <v>29</v>
      </c>
      <c r="B60" s="45" t="s">
        <v>45</v>
      </c>
      <c r="C60" s="45" t="s">
        <v>31</v>
      </c>
      <c r="D60" s="45" t="s">
        <v>32</v>
      </c>
      <c r="E60" s="45">
        <v>2</v>
      </c>
      <c r="F60" s="63">
        <f>F19*E60</f>
        <v>180</v>
      </c>
      <c r="G60" s="112">
        <f t="shared" si="11"/>
        <v>0</v>
      </c>
      <c r="H60" s="112">
        <f t="shared" si="11"/>
        <v>0</v>
      </c>
      <c r="I60" s="48" t="s">
        <v>33</v>
      </c>
      <c r="J60" s="48" t="s">
        <v>33</v>
      </c>
      <c r="K60" s="112">
        <f>(K19-$F19)*$E60</f>
        <v>-180</v>
      </c>
      <c r="L60" s="112">
        <f>(L19-$F19)*$E60</f>
        <v>0</v>
      </c>
      <c r="M60" s="112">
        <f>(M19-$F19)*$E60</f>
        <v>0</v>
      </c>
      <c r="N60" s="112">
        <f>(N19-$F19)*$E60</f>
        <v>-116</v>
      </c>
      <c r="O60" s="48" t="s">
        <v>33</v>
      </c>
      <c r="P60" s="112">
        <f>(P19-$F19)*$E60</f>
        <v>-116</v>
      </c>
      <c r="Q60" s="112">
        <f>(Q19-$F19)*$E60</f>
        <v>60</v>
      </c>
      <c r="R60" s="112">
        <f>(R19-$F19)*$E60</f>
        <v>-116</v>
      </c>
      <c r="S60" s="112">
        <f>(S19-$F19)*$E60</f>
        <v>88</v>
      </c>
      <c r="T60" s="48" t="s">
        <v>33</v>
      </c>
      <c r="U60" s="112">
        <f t="shared" ref="U60:AA60" si="12">(U19-$F19)*$E60</f>
        <v>88</v>
      </c>
      <c r="V60" s="112">
        <f t="shared" si="12"/>
        <v>0</v>
      </c>
      <c r="W60" s="112">
        <f t="shared" si="12"/>
        <v>0</v>
      </c>
      <c r="X60" s="112">
        <f t="shared" si="12"/>
        <v>0</v>
      </c>
      <c r="Y60" s="112">
        <f t="shared" si="12"/>
        <v>0</v>
      </c>
      <c r="Z60" s="112">
        <f t="shared" si="12"/>
        <v>0</v>
      </c>
      <c r="AA60" s="112">
        <f t="shared" si="12"/>
        <v>0</v>
      </c>
      <c r="AB60" s="48" t="s">
        <v>33</v>
      </c>
      <c r="AC60" s="48" t="s">
        <v>33</v>
      </c>
    </row>
    <row r="61" spans="1:29" customFormat="1" x14ac:dyDescent="0.2">
      <c r="A61" s="45" t="s">
        <v>29</v>
      </c>
      <c r="B61" s="45" t="s">
        <v>46</v>
      </c>
      <c r="C61" s="45" t="s">
        <v>47</v>
      </c>
      <c r="D61" s="45" t="s">
        <v>32</v>
      </c>
      <c r="E61" s="45">
        <v>2</v>
      </c>
      <c r="F61" s="63">
        <f>F20*E61</f>
        <v>180</v>
      </c>
      <c r="G61" s="112">
        <f t="shared" si="11"/>
        <v>0</v>
      </c>
      <c r="H61" s="112">
        <f t="shared" si="11"/>
        <v>0</v>
      </c>
      <c r="I61" s="48" t="s">
        <v>33</v>
      </c>
      <c r="J61" s="48" t="s">
        <v>33</v>
      </c>
      <c r="K61" s="103">
        <f>(K20-$F20)*$E61</f>
        <v>-180</v>
      </c>
      <c r="L61" s="48" t="s">
        <v>33</v>
      </c>
      <c r="M61" s="48" t="s">
        <v>33</v>
      </c>
      <c r="N61" s="48" t="s">
        <v>33</v>
      </c>
      <c r="O61" s="48" t="s">
        <v>33</v>
      </c>
      <c r="P61" s="48" t="s">
        <v>33</v>
      </c>
      <c r="Q61" s="48" t="s">
        <v>33</v>
      </c>
      <c r="R61" s="103">
        <f>(R20-$F20)*$E61</f>
        <v>-116</v>
      </c>
      <c r="S61" s="103">
        <f>(S20-$F20)*$E61</f>
        <v>88</v>
      </c>
      <c r="T61" s="48" t="s">
        <v>33</v>
      </c>
      <c r="U61" s="103">
        <f>(U20-$F20)*$E61</f>
        <v>88</v>
      </c>
      <c r="V61" s="48" t="s">
        <v>33</v>
      </c>
      <c r="W61" s="48" t="s">
        <v>33</v>
      </c>
      <c r="X61" s="48" t="s">
        <v>33</v>
      </c>
      <c r="Y61" s="48" t="s">
        <v>33</v>
      </c>
      <c r="Z61" s="48" t="s">
        <v>33</v>
      </c>
      <c r="AA61" s="48" t="s">
        <v>33</v>
      </c>
      <c r="AB61" s="48" t="s">
        <v>33</v>
      </c>
      <c r="AC61" s="48" t="s">
        <v>33</v>
      </c>
    </row>
    <row r="62" spans="1:29" customFormat="1" x14ac:dyDescent="0.2">
      <c r="A62" s="45" t="s">
        <v>29</v>
      </c>
      <c r="B62" s="45" t="s">
        <v>48</v>
      </c>
      <c r="C62" s="45" t="s">
        <v>49</v>
      </c>
      <c r="D62" s="45" t="s">
        <v>32</v>
      </c>
      <c r="E62" s="45">
        <v>2</v>
      </c>
      <c r="F62" s="63">
        <f>F21*E62</f>
        <v>180</v>
      </c>
      <c r="G62" s="103">
        <f t="shared" si="11"/>
        <v>0</v>
      </c>
      <c r="H62" s="103">
        <f t="shared" si="11"/>
        <v>0</v>
      </c>
      <c r="I62" s="48" t="s">
        <v>33</v>
      </c>
      <c r="J62" s="48" t="s">
        <v>33</v>
      </c>
      <c r="K62" s="103">
        <f>(K21-$F21)*$E62</f>
        <v>-180</v>
      </c>
      <c r="L62" s="48" t="s">
        <v>33</v>
      </c>
      <c r="M62" s="48" t="s">
        <v>33</v>
      </c>
      <c r="N62" s="48" t="s">
        <v>33</v>
      </c>
      <c r="O62" s="48" t="s">
        <v>33</v>
      </c>
      <c r="P62" s="48" t="s">
        <v>33</v>
      </c>
      <c r="Q62" s="48" t="s">
        <v>33</v>
      </c>
      <c r="R62" s="103">
        <f>(R21-$F21)*$E62</f>
        <v>-116</v>
      </c>
      <c r="S62" s="103">
        <f>(S21-$F21)*$E62</f>
        <v>88</v>
      </c>
      <c r="T62" s="48" t="s">
        <v>33</v>
      </c>
      <c r="U62" s="103">
        <f>(U21-$F21)*$E62</f>
        <v>88</v>
      </c>
      <c r="V62" s="48" t="s">
        <v>33</v>
      </c>
      <c r="W62" s="48" t="s">
        <v>33</v>
      </c>
      <c r="X62" s="48" t="s">
        <v>33</v>
      </c>
      <c r="Y62" s="48" t="s">
        <v>33</v>
      </c>
      <c r="Z62" s="48" t="s">
        <v>33</v>
      </c>
      <c r="AA62" s="48" t="s">
        <v>33</v>
      </c>
      <c r="AB62" s="48" t="s">
        <v>33</v>
      </c>
      <c r="AC62" s="48" t="s">
        <v>33</v>
      </c>
    </row>
    <row r="63" spans="1:29" customFormat="1" x14ac:dyDescent="0.2">
      <c r="A63" s="45" t="s">
        <v>29</v>
      </c>
      <c r="B63" s="45" t="s">
        <v>30</v>
      </c>
      <c r="C63" s="45" t="s">
        <v>31</v>
      </c>
      <c r="D63" s="45" t="s">
        <v>50</v>
      </c>
      <c r="E63" s="45">
        <v>1</v>
      </c>
      <c r="F63" s="63">
        <f t="shared" ref="F63:F74" si="13">F10*E63</f>
        <v>90</v>
      </c>
      <c r="G63" s="103">
        <f t="shared" ref="G63:H68" si="14">(G10-$F10)*$E63+($D$1*$E63)</f>
        <v>30</v>
      </c>
      <c r="H63" s="103">
        <f t="shared" si="14"/>
        <v>30</v>
      </c>
      <c r="I63" s="48" t="s">
        <v>33</v>
      </c>
      <c r="J63" s="103">
        <f>(J10-$F10)*$E63+($D$1*$E63)</f>
        <v>30</v>
      </c>
      <c r="K63" s="103">
        <f>(K10-$F10)*$E63</f>
        <v>-90</v>
      </c>
      <c r="L63" s="48" t="s">
        <v>33</v>
      </c>
      <c r="M63" s="48" t="s">
        <v>33</v>
      </c>
      <c r="N63" s="48" t="s">
        <v>33</v>
      </c>
      <c r="O63" s="48" t="s">
        <v>33</v>
      </c>
      <c r="P63" s="48" t="s">
        <v>33</v>
      </c>
      <c r="Q63" s="48" t="s">
        <v>33</v>
      </c>
      <c r="R63" s="103">
        <f>(R10-$F10)*$E63</f>
        <v>-58</v>
      </c>
      <c r="S63" s="103">
        <f>(S10-$F10)*$E63+($D$1*$E63)</f>
        <v>74</v>
      </c>
      <c r="T63" s="103">
        <f t="shared" ref="T63:T68" si="15">(T10-$F10)*$E63</f>
        <v>74</v>
      </c>
      <c r="U63" s="48" t="s">
        <v>33</v>
      </c>
      <c r="V63" s="48" t="s">
        <v>33</v>
      </c>
      <c r="W63" s="48" t="s">
        <v>33</v>
      </c>
      <c r="X63" s="48" t="s">
        <v>33</v>
      </c>
      <c r="Y63" s="48" t="s">
        <v>33</v>
      </c>
      <c r="Z63" s="48" t="s">
        <v>33</v>
      </c>
      <c r="AA63" s="48" t="s">
        <v>33</v>
      </c>
      <c r="AB63" s="48" t="s">
        <v>33</v>
      </c>
      <c r="AC63" s="48" t="s">
        <v>33</v>
      </c>
    </row>
    <row r="64" spans="1:29" customFormat="1" x14ac:dyDescent="0.2">
      <c r="A64" s="45" t="s">
        <v>29</v>
      </c>
      <c r="B64" s="45" t="s">
        <v>34</v>
      </c>
      <c r="C64" s="45" t="s">
        <v>31</v>
      </c>
      <c r="D64" s="45" t="s">
        <v>50</v>
      </c>
      <c r="E64" s="45">
        <v>1</v>
      </c>
      <c r="F64" s="63">
        <f t="shared" si="13"/>
        <v>90</v>
      </c>
      <c r="G64" s="103">
        <f t="shared" si="14"/>
        <v>30</v>
      </c>
      <c r="H64" s="103">
        <f t="shared" si="14"/>
        <v>30</v>
      </c>
      <c r="I64" s="48" t="s">
        <v>33</v>
      </c>
      <c r="J64" s="103">
        <f>(J11-$F11)*$E64+($D$1*$E64)</f>
        <v>30</v>
      </c>
      <c r="K64" s="103">
        <f>(K11-$F11)*$E64</f>
        <v>-90</v>
      </c>
      <c r="L64" s="103">
        <f>(L11-$F11)*$E64</f>
        <v>0</v>
      </c>
      <c r="M64" s="103">
        <f>(M11-$F11)*$E64</f>
        <v>0</v>
      </c>
      <c r="N64" s="103">
        <f>(N11-$F11)*$E64</f>
        <v>-58</v>
      </c>
      <c r="O64" s="103">
        <f>(O11-$F11)*$E64</f>
        <v>60</v>
      </c>
      <c r="P64" s="48" t="s">
        <v>33</v>
      </c>
      <c r="Q64" s="48" t="s">
        <v>33</v>
      </c>
      <c r="R64" s="103">
        <f>(R11-$F11)*$E64</f>
        <v>-58</v>
      </c>
      <c r="S64" s="103">
        <f>(S11-$F11)*$E64+($D$1*$E64)</f>
        <v>74</v>
      </c>
      <c r="T64" s="103">
        <f t="shared" si="15"/>
        <v>74</v>
      </c>
      <c r="U64" s="48" t="s">
        <v>33</v>
      </c>
      <c r="V64" s="103">
        <f>(V11-$F11)*$E64</f>
        <v>0</v>
      </c>
      <c r="W64" s="48" t="s">
        <v>33</v>
      </c>
      <c r="X64" s="48" t="s">
        <v>33</v>
      </c>
      <c r="Y64" s="48" t="s">
        <v>33</v>
      </c>
      <c r="Z64" s="48" t="s">
        <v>33</v>
      </c>
      <c r="AA64" s="48" t="s">
        <v>33</v>
      </c>
      <c r="AB64" s="48" t="s">
        <v>33</v>
      </c>
      <c r="AC64" s="48" t="s">
        <v>33</v>
      </c>
    </row>
    <row r="65" spans="1:29" customFormat="1" x14ac:dyDescent="0.2">
      <c r="A65" s="45" t="s">
        <v>29</v>
      </c>
      <c r="B65" s="45" t="s">
        <v>35</v>
      </c>
      <c r="C65" s="45" t="s">
        <v>36</v>
      </c>
      <c r="D65" s="45" t="s">
        <v>50</v>
      </c>
      <c r="E65" s="45">
        <v>1</v>
      </c>
      <c r="F65" s="63">
        <f t="shared" si="13"/>
        <v>49</v>
      </c>
      <c r="G65" s="107">
        <f t="shared" si="14"/>
        <v>30</v>
      </c>
      <c r="H65" s="107">
        <f t="shared" si="14"/>
        <v>30</v>
      </c>
      <c r="I65" s="48" t="s">
        <v>33</v>
      </c>
      <c r="J65" s="111">
        <f>($D$1*$E65)</f>
        <v>30</v>
      </c>
      <c r="K65" s="48" t="s">
        <v>33</v>
      </c>
      <c r="L65" s="48" t="s">
        <v>33</v>
      </c>
      <c r="M65" s="48" t="s">
        <v>33</v>
      </c>
      <c r="N65" s="48" t="s">
        <v>33</v>
      </c>
      <c r="O65" s="48" t="s">
        <v>33</v>
      </c>
      <c r="P65" s="48" t="s">
        <v>33</v>
      </c>
      <c r="Q65" s="48" t="s">
        <v>33</v>
      </c>
      <c r="R65" s="103">
        <f>(R12-$F12)*$E65</f>
        <v>-39.299999999999997</v>
      </c>
      <c r="S65" s="103">
        <f>(S12-$F12)*$E65+($D$1*$E65)</f>
        <v>92.7</v>
      </c>
      <c r="T65" s="103">
        <f t="shared" si="15"/>
        <v>92.699999999999989</v>
      </c>
      <c r="U65" s="48" t="s">
        <v>33</v>
      </c>
      <c r="V65" s="48" t="s">
        <v>33</v>
      </c>
      <c r="W65" s="48" t="s">
        <v>33</v>
      </c>
      <c r="X65" s="48" t="s">
        <v>33</v>
      </c>
      <c r="Y65" s="48" t="s">
        <v>33</v>
      </c>
      <c r="Z65" s="48" t="s">
        <v>33</v>
      </c>
      <c r="AA65" s="48" t="s">
        <v>33</v>
      </c>
      <c r="AB65" s="48" t="s">
        <v>33</v>
      </c>
      <c r="AC65" s="48" t="s">
        <v>33</v>
      </c>
    </row>
    <row r="66" spans="1:29" customFormat="1" x14ac:dyDescent="0.2">
      <c r="A66" s="45" t="s">
        <v>29</v>
      </c>
      <c r="B66" s="45" t="s">
        <v>37</v>
      </c>
      <c r="C66" s="45" t="s">
        <v>36</v>
      </c>
      <c r="D66" s="45" t="s">
        <v>50</v>
      </c>
      <c r="E66" s="45">
        <v>1</v>
      </c>
      <c r="F66" s="63">
        <f t="shared" si="13"/>
        <v>20</v>
      </c>
      <c r="G66" s="103">
        <f t="shared" si="14"/>
        <v>30</v>
      </c>
      <c r="H66" s="103">
        <f t="shared" si="14"/>
        <v>30</v>
      </c>
      <c r="I66" s="48" t="s">
        <v>33</v>
      </c>
      <c r="J66" s="103">
        <f>($D$1*$E66)</f>
        <v>30</v>
      </c>
      <c r="K66" s="103">
        <f>(K13-$F13)*$E66</f>
        <v>-20</v>
      </c>
      <c r="L66" s="48" t="s">
        <v>33</v>
      </c>
      <c r="M66" s="48" t="s">
        <v>33</v>
      </c>
      <c r="N66" s="103">
        <f>(N13-$F13)*$E42</f>
        <v>50</v>
      </c>
      <c r="O66" s="112">
        <f>(O13-$F13)*$E66+($D$1*$E66)</f>
        <v>128</v>
      </c>
      <c r="P66" s="48" t="s">
        <v>33</v>
      </c>
      <c r="Q66" s="48" t="s">
        <v>33</v>
      </c>
      <c r="R66" s="112">
        <f>(R13-$F13)</f>
        <v>50</v>
      </c>
      <c r="S66" s="112">
        <f>(S13-$F13)*$E66+($D$1*$E66)</f>
        <v>195</v>
      </c>
      <c r="T66" s="112">
        <f t="shared" si="15"/>
        <v>195</v>
      </c>
      <c r="U66" s="48" t="s">
        <v>33</v>
      </c>
      <c r="V66" s="48" t="s">
        <v>33</v>
      </c>
      <c r="W66" s="48" t="s">
        <v>33</v>
      </c>
      <c r="X66" s="48" t="s">
        <v>33</v>
      </c>
      <c r="Y66" s="48" t="s">
        <v>33</v>
      </c>
      <c r="Z66" s="48" t="s">
        <v>33</v>
      </c>
      <c r="AA66" s="48" t="s">
        <v>33</v>
      </c>
      <c r="AB66" s="48" t="s">
        <v>33</v>
      </c>
      <c r="AC66" s="48" t="s">
        <v>33</v>
      </c>
    </row>
    <row r="67" spans="1:29" customFormat="1" x14ac:dyDescent="0.2">
      <c r="A67" s="45" t="s">
        <v>29</v>
      </c>
      <c r="B67" s="45" t="s">
        <v>38</v>
      </c>
      <c r="C67" s="45" t="s">
        <v>36</v>
      </c>
      <c r="D67" s="45" t="s">
        <v>50</v>
      </c>
      <c r="E67" s="45">
        <v>1</v>
      </c>
      <c r="F67" s="63">
        <f t="shared" si="13"/>
        <v>70</v>
      </c>
      <c r="G67" s="112">
        <f t="shared" si="14"/>
        <v>30</v>
      </c>
      <c r="H67" s="112">
        <f t="shared" si="14"/>
        <v>30</v>
      </c>
      <c r="I67" s="48" t="s">
        <v>33</v>
      </c>
      <c r="J67" s="112">
        <f>($D$1*$E67)</f>
        <v>30</v>
      </c>
      <c r="K67" s="48" t="s">
        <v>33</v>
      </c>
      <c r="L67" s="48" t="s">
        <v>33</v>
      </c>
      <c r="M67" s="48" t="s">
        <v>33</v>
      </c>
      <c r="N67" s="112">
        <f>(N14-$F14)*$E67</f>
        <v>0</v>
      </c>
      <c r="O67" s="112">
        <f>(O14)*$E67</f>
        <v>118</v>
      </c>
      <c r="P67" s="48" t="s">
        <v>33</v>
      </c>
      <c r="Q67" s="48" t="s">
        <v>33</v>
      </c>
      <c r="R67" s="112">
        <f>(R14-$F14)*$E67</f>
        <v>-60.3</v>
      </c>
      <c r="S67" s="112">
        <f>(S14-$F14)*$E67+($D$1*$E67)</f>
        <v>71.7</v>
      </c>
      <c r="T67" s="112">
        <f t="shared" si="15"/>
        <v>71.699999999999989</v>
      </c>
      <c r="U67" s="48" t="s">
        <v>33</v>
      </c>
      <c r="V67" s="48" t="s">
        <v>33</v>
      </c>
      <c r="W67" s="48" t="s">
        <v>33</v>
      </c>
      <c r="X67" s="48" t="s">
        <v>33</v>
      </c>
      <c r="Y67" s="48" t="s">
        <v>33</v>
      </c>
      <c r="Z67" s="48" t="s">
        <v>33</v>
      </c>
      <c r="AA67" s="48" t="s">
        <v>33</v>
      </c>
      <c r="AB67" s="48" t="s">
        <v>33</v>
      </c>
      <c r="AC67" s="48" t="s">
        <v>33</v>
      </c>
    </row>
    <row r="68" spans="1:29" customFormat="1" x14ac:dyDescent="0.2">
      <c r="A68" s="45" t="s">
        <v>29</v>
      </c>
      <c r="B68" s="45" t="s">
        <v>39</v>
      </c>
      <c r="C68" s="45" t="s">
        <v>36</v>
      </c>
      <c r="D68" s="45" t="s">
        <v>50</v>
      </c>
      <c r="E68" s="45">
        <v>1</v>
      </c>
      <c r="F68" s="63">
        <f t="shared" si="13"/>
        <v>80</v>
      </c>
      <c r="G68" s="108">
        <f t="shared" si="14"/>
        <v>30</v>
      </c>
      <c r="H68" s="108">
        <f t="shared" si="14"/>
        <v>30</v>
      </c>
      <c r="I68" s="48" t="s">
        <v>33</v>
      </c>
      <c r="J68" s="108">
        <f>($D$1*$E68)</f>
        <v>30</v>
      </c>
      <c r="K68" s="48" t="s">
        <v>33</v>
      </c>
      <c r="L68" s="48" t="s">
        <v>33</v>
      </c>
      <c r="M68" s="48" t="s">
        <v>33</v>
      </c>
      <c r="N68" s="48" t="s">
        <v>33</v>
      </c>
      <c r="O68" s="48" t="s">
        <v>33</v>
      </c>
      <c r="P68" s="48" t="s">
        <v>33</v>
      </c>
      <c r="Q68" s="48" t="s">
        <v>33</v>
      </c>
      <c r="R68" s="48" t="s">
        <v>33</v>
      </c>
      <c r="S68" s="112">
        <f>(S15-$F15)*$E68</f>
        <v>51</v>
      </c>
      <c r="T68" s="112">
        <f t="shared" si="15"/>
        <v>51</v>
      </c>
      <c r="U68" s="48" t="s">
        <v>33</v>
      </c>
      <c r="V68" s="48" t="s">
        <v>33</v>
      </c>
      <c r="W68" s="48" t="s">
        <v>33</v>
      </c>
      <c r="X68" s="48" t="s">
        <v>33</v>
      </c>
      <c r="Y68" s="48" t="s">
        <v>33</v>
      </c>
      <c r="Z68" s="48" t="s">
        <v>33</v>
      </c>
      <c r="AA68" s="48" t="s">
        <v>33</v>
      </c>
      <c r="AB68" s="48" t="s">
        <v>33</v>
      </c>
      <c r="AC68" s="48" t="s">
        <v>33</v>
      </c>
    </row>
    <row r="69" spans="1:29" customFormat="1" x14ac:dyDescent="0.2">
      <c r="A69" s="45" t="s">
        <v>29</v>
      </c>
      <c r="B69" s="45" t="s">
        <v>40</v>
      </c>
      <c r="C69" s="45" t="s">
        <v>36</v>
      </c>
      <c r="D69" s="45" t="s">
        <v>50</v>
      </c>
      <c r="E69" s="45">
        <v>1</v>
      </c>
      <c r="F69" s="63">
        <f t="shared" si="13"/>
        <v>125</v>
      </c>
      <c r="G69" s="103">
        <f>(G16-$F16)*$E69</f>
        <v>0</v>
      </c>
      <c r="H69" s="103">
        <f>(H16-$F16)*$E69</f>
        <v>0</v>
      </c>
      <c r="I69" s="48" t="s">
        <v>33</v>
      </c>
      <c r="J69" s="103">
        <f>H69</f>
        <v>0</v>
      </c>
      <c r="K69" s="48" t="s">
        <v>33</v>
      </c>
      <c r="L69" s="48" t="s">
        <v>33</v>
      </c>
      <c r="M69" s="48" t="s">
        <v>33</v>
      </c>
      <c r="N69" s="48" t="s">
        <v>33</v>
      </c>
      <c r="O69" s="48" t="s">
        <v>33</v>
      </c>
      <c r="P69" s="48" t="s">
        <v>33</v>
      </c>
      <c r="Q69" s="48" t="s">
        <v>33</v>
      </c>
      <c r="R69" s="48" t="s">
        <v>33</v>
      </c>
      <c r="S69" s="48" t="s">
        <v>33</v>
      </c>
      <c r="T69" s="48" t="s">
        <v>33</v>
      </c>
      <c r="U69" s="48" t="s">
        <v>33</v>
      </c>
      <c r="V69" s="48" t="s">
        <v>33</v>
      </c>
      <c r="W69" s="48" t="s">
        <v>33</v>
      </c>
      <c r="X69" s="48" t="s">
        <v>33</v>
      </c>
      <c r="Y69" s="48" t="s">
        <v>33</v>
      </c>
      <c r="Z69" s="48" t="s">
        <v>33</v>
      </c>
      <c r="AA69" s="48" t="s">
        <v>33</v>
      </c>
      <c r="AB69" s="48" t="s">
        <v>33</v>
      </c>
      <c r="AC69" s="48" t="s">
        <v>33</v>
      </c>
    </row>
    <row r="70" spans="1:29" customFormat="1" x14ac:dyDescent="0.2">
      <c r="A70" s="45" t="s">
        <v>29</v>
      </c>
      <c r="B70" s="45" t="s">
        <v>41</v>
      </c>
      <c r="C70" s="45" t="s">
        <v>42</v>
      </c>
      <c r="D70" s="45" t="s">
        <v>50</v>
      </c>
      <c r="E70" s="45">
        <v>1</v>
      </c>
      <c r="F70" s="63">
        <f t="shared" si="13"/>
        <v>90</v>
      </c>
      <c r="G70" s="103">
        <f t="shared" ref="G70:H74" si="16">(G17-$F17)*$E70+($D$1*$E70)</f>
        <v>30</v>
      </c>
      <c r="H70" s="103">
        <f t="shared" si="16"/>
        <v>30</v>
      </c>
      <c r="I70" s="48" t="s">
        <v>33</v>
      </c>
      <c r="J70" s="103">
        <f>(J17-$F17)*$E70</f>
        <v>30</v>
      </c>
      <c r="K70" s="103">
        <f>(K17-$F17)*$E70</f>
        <v>-90</v>
      </c>
      <c r="L70" s="48" t="s">
        <v>33</v>
      </c>
      <c r="M70" s="48" t="s">
        <v>33</v>
      </c>
      <c r="N70" s="103">
        <f>(N17-$F17)*$E70</f>
        <v>0</v>
      </c>
      <c r="O70" s="103">
        <f>(O17-$F17)*$E70</f>
        <v>118</v>
      </c>
      <c r="P70" s="48" t="s">
        <v>33</v>
      </c>
      <c r="Q70" s="48" t="s">
        <v>33</v>
      </c>
      <c r="R70" s="103">
        <f>(R17-$F17)*$E70</f>
        <v>-58</v>
      </c>
      <c r="S70" s="103">
        <f>(S17-$F17)*$E70+($D$1*$E70)</f>
        <v>74</v>
      </c>
      <c r="T70" s="103">
        <f>(T17-$F17)*$E70</f>
        <v>74</v>
      </c>
      <c r="U70" s="48" t="s">
        <v>33</v>
      </c>
      <c r="V70" s="48" t="s">
        <v>33</v>
      </c>
      <c r="W70" s="48" t="s">
        <v>33</v>
      </c>
      <c r="X70" s="48" t="s">
        <v>33</v>
      </c>
      <c r="Y70" s="48" t="s">
        <v>33</v>
      </c>
      <c r="Z70" s="48" t="s">
        <v>33</v>
      </c>
      <c r="AA70" s="48" t="s">
        <v>33</v>
      </c>
      <c r="AB70" s="48" t="s">
        <v>33</v>
      </c>
      <c r="AC70" s="48" t="s">
        <v>33</v>
      </c>
    </row>
    <row r="71" spans="1:29" customFormat="1" x14ac:dyDescent="0.2">
      <c r="A71" s="45" t="s">
        <v>29</v>
      </c>
      <c r="B71" s="45" t="s">
        <v>43</v>
      </c>
      <c r="C71" s="45" t="s">
        <v>44</v>
      </c>
      <c r="D71" s="45" t="s">
        <v>50</v>
      </c>
      <c r="E71" s="45">
        <v>1</v>
      </c>
      <c r="F71" s="63">
        <f t="shared" si="13"/>
        <v>114</v>
      </c>
      <c r="G71" s="103">
        <f t="shared" si="16"/>
        <v>30</v>
      </c>
      <c r="H71" s="103">
        <f t="shared" si="16"/>
        <v>30</v>
      </c>
      <c r="I71" s="48" t="s">
        <v>33</v>
      </c>
      <c r="J71" s="112">
        <f>(J18-$F18)*$E71</f>
        <v>30</v>
      </c>
      <c r="K71" s="112">
        <f>(K18-$F18)*$E71</f>
        <v>-114</v>
      </c>
      <c r="L71" s="48" t="s">
        <v>33</v>
      </c>
      <c r="M71" s="48" t="s">
        <v>33</v>
      </c>
      <c r="N71" s="112">
        <f>(N18-$F18)*$E71</f>
        <v>-20</v>
      </c>
      <c r="O71" s="112">
        <f>(O18-$F18)*$E71+($D$1*$E71)</f>
        <v>132</v>
      </c>
      <c r="P71" s="48" t="s">
        <v>33</v>
      </c>
      <c r="Q71" s="48" t="s">
        <v>33</v>
      </c>
      <c r="R71" s="112">
        <f>(R18-$F18)*$E71</f>
        <v>0</v>
      </c>
      <c r="S71" s="112">
        <f>(S18)*$E71+($D$1*$E71)</f>
        <v>132</v>
      </c>
      <c r="T71" s="112">
        <f>(T18)*$E71</f>
        <v>132</v>
      </c>
      <c r="U71" s="48" t="s">
        <v>33</v>
      </c>
      <c r="V71" s="48" t="s">
        <v>33</v>
      </c>
      <c r="W71" s="48" t="s">
        <v>33</v>
      </c>
      <c r="X71" s="48" t="s">
        <v>33</v>
      </c>
      <c r="Y71" s="48" t="s">
        <v>33</v>
      </c>
      <c r="Z71" s="48" t="s">
        <v>33</v>
      </c>
      <c r="AA71" s="48" t="s">
        <v>33</v>
      </c>
      <c r="AB71" s="112">
        <f>(AB18-'[2]Price Increase Approval'!$F$6)*$E71+($D$1*$E71)</f>
        <v>88</v>
      </c>
      <c r="AC71" s="112">
        <f>(AC18-$F18)</f>
        <v>-114</v>
      </c>
    </row>
    <row r="72" spans="1:29" customFormat="1" x14ac:dyDescent="0.2">
      <c r="A72" s="45" t="s">
        <v>29</v>
      </c>
      <c r="B72" s="45" t="s">
        <v>45</v>
      </c>
      <c r="C72" s="45" t="s">
        <v>31</v>
      </c>
      <c r="D72" s="45" t="s">
        <v>50</v>
      </c>
      <c r="E72" s="45">
        <v>1</v>
      </c>
      <c r="F72" s="63">
        <f t="shared" si="13"/>
        <v>90</v>
      </c>
      <c r="G72" s="112">
        <f t="shared" si="16"/>
        <v>30</v>
      </c>
      <c r="H72" s="112">
        <f t="shared" si="16"/>
        <v>30</v>
      </c>
      <c r="I72" s="48" t="s">
        <v>33</v>
      </c>
      <c r="J72" s="112">
        <f>(J19-$F19)*$E72+($D$1*$E72)</f>
        <v>30</v>
      </c>
      <c r="K72" s="112">
        <f>(K19-$F19)*$E72</f>
        <v>-90</v>
      </c>
      <c r="L72" s="112">
        <f>(L19-$F19)*$E72</f>
        <v>0</v>
      </c>
      <c r="M72" s="112">
        <f>(M19-$F19)*$E72</f>
        <v>0</v>
      </c>
      <c r="N72" s="112">
        <f>(N19-$F19)*$E72</f>
        <v>-58</v>
      </c>
      <c r="O72" s="112">
        <f>(O19-$F19)*$E72</f>
        <v>60</v>
      </c>
      <c r="P72" s="48" t="s">
        <v>33</v>
      </c>
      <c r="Q72" s="48" t="s">
        <v>33</v>
      </c>
      <c r="R72" s="112">
        <f>(R19-$F19)*$E72</f>
        <v>-58</v>
      </c>
      <c r="S72" s="112">
        <f>(S19-$F19)*$E72+($D$1*$E72)</f>
        <v>74</v>
      </c>
      <c r="T72" s="112">
        <f>(T19-$F19)*$E72</f>
        <v>74</v>
      </c>
      <c r="U72" s="48" t="s">
        <v>33</v>
      </c>
      <c r="V72" s="112">
        <f t="shared" ref="V72:AA72" si="17">(V19-$F19)*$E72</f>
        <v>0</v>
      </c>
      <c r="W72" s="112">
        <f t="shared" si="17"/>
        <v>0</v>
      </c>
      <c r="X72" s="112">
        <f t="shared" si="17"/>
        <v>0</v>
      </c>
      <c r="Y72" s="112">
        <f t="shared" si="17"/>
        <v>0</v>
      </c>
      <c r="Z72" s="112">
        <f t="shared" si="17"/>
        <v>0</v>
      </c>
      <c r="AA72" s="112">
        <f t="shared" si="17"/>
        <v>0</v>
      </c>
      <c r="AB72" s="48" t="s">
        <v>33</v>
      </c>
      <c r="AC72" s="48" t="s">
        <v>33</v>
      </c>
    </row>
    <row r="73" spans="1:29" customFormat="1" x14ac:dyDescent="0.2">
      <c r="A73" s="45" t="s">
        <v>29</v>
      </c>
      <c r="B73" s="45" t="s">
        <v>46</v>
      </c>
      <c r="C73" s="45" t="s">
        <v>47</v>
      </c>
      <c r="D73" s="45" t="s">
        <v>50</v>
      </c>
      <c r="E73" s="45">
        <v>1</v>
      </c>
      <c r="F73" s="63">
        <f t="shared" si="13"/>
        <v>90</v>
      </c>
      <c r="G73" s="112">
        <f t="shared" si="16"/>
        <v>30</v>
      </c>
      <c r="H73" s="112">
        <f t="shared" si="16"/>
        <v>30</v>
      </c>
      <c r="I73" s="48" t="s">
        <v>33</v>
      </c>
      <c r="J73" s="112">
        <f>(J20-$F20)*$E73+($D$1*$E73)</f>
        <v>30</v>
      </c>
      <c r="K73" s="103">
        <f>(K20-$F20)*$E73</f>
        <v>-90</v>
      </c>
      <c r="L73" s="48" t="s">
        <v>33</v>
      </c>
      <c r="M73" s="48" t="s">
        <v>33</v>
      </c>
      <c r="N73" s="48" t="s">
        <v>33</v>
      </c>
      <c r="O73" s="48" t="s">
        <v>33</v>
      </c>
      <c r="P73" s="48" t="s">
        <v>33</v>
      </c>
      <c r="Q73" s="48" t="s">
        <v>33</v>
      </c>
      <c r="R73" s="103">
        <f>(R20-$F20)*$E73</f>
        <v>-58</v>
      </c>
      <c r="S73" s="103">
        <f>(S20-$F20)*$E73+($D$1*$E73)</f>
        <v>74</v>
      </c>
      <c r="T73" s="103">
        <f>(T20-$F20)*$E73</f>
        <v>74</v>
      </c>
      <c r="U73" s="48" t="s">
        <v>33</v>
      </c>
      <c r="V73" s="48" t="s">
        <v>33</v>
      </c>
      <c r="W73" s="48" t="s">
        <v>33</v>
      </c>
      <c r="X73" s="48" t="s">
        <v>33</v>
      </c>
      <c r="Y73" s="48" t="s">
        <v>33</v>
      </c>
      <c r="Z73" s="48" t="s">
        <v>33</v>
      </c>
      <c r="AA73" s="48" t="s">
        <v>33</v>
      </c>
      <c r="AB73" s="48" t="s">
        <v>33</v>
      </c>
      <c r="AC73" s="48" t="s">
        <v>33</v>
      </c>
    </row>
    <row r="74" spans="1:29" customFormat="1" x14ac:dyDescent="0.2">
      <c r="A74" s="45" t="s">
        <v>29</v>
      </c>
      <c r="B74" s="45" t="s">
        <v>48</v>
      </c>
      <c r="C74" s="45" t="s">
        <v>49</v>
      </c>
      <c r="D74" s="45" t="s">
        <v>50</v>
      </c>
      <c r="E74" s="45">
        <v>1</v>
      </c>
      <c r="F74" s="63">
        <f t="shared" si="13"/>
        <v>90</v>
      </c>
      <c r="G74" s="103">
        <f t="shared" si="16"/>
        <v>30</v>
      </c>
      <c r="H74" s="103">
        <f t="shared" si="16"/>
        <v>30</v>
      </c>
      <c r="I74" s="48" t="s">
        <v>33</v>
      </c>
      <c r="J74" s="103">
        <f>(J21-$F21)*$E74+($D$1*$E74)</f>
        <v>30</v>
      </c>
      <c r="K74" s="103">
        <f>(K21-$F21)*$E74</f>
        <v>-90</v>
      </c>
      <c r="L74" s="48" t="s">
        <v>33</v>
      </c>
      <c r="M74" s="48" t="s">
        <v>33</v>
      </c>
      <c r="N74" s="48" t="s">
        <v>33</v>
      </c>
      <c r="O74" s="48" t="s">
        <v>33</v>
      </c>
      <c r="P74" s="48" t="s">
        <v>33</v>
      </c>
      <c r="Q74" s="48" t="s">
        <v>33</v>
      </c>
      <c r="R74" s="48" t="s">
        <v>33</v>
      </c>
      <c r="S74" s="103">
        <f>(S21-$F21)*$E74+($D$1*$E74)</f>
        <v>74</v>
      </c>
      <c r="T74" s="103">
        <f>(T21-$F21)*$E74</f>
        <v>74</v>
      </c>
      <c r="U74" s="48" t="s">
        <v>33</v>
      </c>
      <c r="V74" s="48" t="s">
        <v>33</v>
      </c>
      <c r="W74" s="48" t="s">
        <v>33</v>
      </c>
      <c r="X74" s="48" t="s">
        <v>33</v>
      </c>
      <c r="Y74" s="48" t="s">
        <v>33</v>
      </c>
      <c r="Z74" s="48" t="s">
        <v>33</v>
      </c>
      <c r="AA74" s="48" t="s">
        <v>33</v>
      </c>
      <c r="AB74" s="48" t="s">
        <v>33</v>
      </c>
      <c r="AC74" s="48" t="s">
        <v>33</v>
      </c>
    </row>
    <row r="75" spans="1:29" customFormat="1" x14ac:dyDescent="0.2">
      <c r="A75" s="45" t="s">
        <v>29</v>
      </c>
      <c r="B75" s="45" t="s">
        <v>30</v>
      </c>
      <c r="C75" s="45" t="s">
        <v>31</v>
      </c>
      <c r="D75" s="45" t="s">
        <v>50</v>
      </c>
      <c r="E75" s="48" t="s">
        <v>33</v>
      </c>
      <c r="F75" s="48" t="s">
        <v>33</v>
      </c>
      <c r="G75" s="48" t="s">
        <v>33</v>
      </c>
      <c r="H75" s="48" t="s">
        <v>33</v>
      </c>
      <c r="I75" s="48" t="s">
        <v>33</v>
      </c>
      <c r="J75" s="48" t="s">
        <v>33</v>
      </c>
      <c r="K75" s="48" t="s">
        <v>33</v>
      </c>
      <c r="L75" s="48" t="s">
        <v>33</v>
      </c>
      <c r="M75" s="48" t="s">
        <v>33</v>
      </c>
      <c r="N75" s="48" t="s">
        <v>33</v>
      </c>
      <c r="O75" s="48" t="s">
        <v>33</v>
      </c>
      <c r="P75" s="48" t="s">
        <v>33</v>
      </c>
      <c r="Q75" s="48" t="s">
        <v>33</v>
      </c>
      <c r="R75" s="48" t="s">
        <v>33</v>
      </c>
      <c r="S75" s="48" t="s">
        <v>33</v>
      </c>
      <c r="T75" s="48" t="s">
        <v>33</v>
      </c>
      <c r="U75" s="48" t="s">
        <v>33</v>
      </c>
      <c r="V75" s="48" t="s">
        <v>33</v>
      </c>
      <c r="W75" s="48" t="s">
        <v>33</v>
      </c>
      <c r="X75" s="48" t="s">
        <v>33</v>
      </c>
      <c r="Y75" s="48" t="s">
        <v>33</v>
      </c>
      <c r="Z75" s="48" t="s">
        <v>33</v>
      </c>
      <c r="AA75" s="48" t="s">
        <v>33</v>
      </c>
      <c r="AB75" s="48" t="s">
        <v>33</v>
      </c>
      <c r="AC75" s="48" t="s">
        <v>33</v>
      </c>
    </row>
    <row r="76" spans="1:29" customFormat="1" x14ac:dyDescent="0.2">
      <c r="A76" s="45" t="s">
        <v>29</v>
      </c>
      <c r="B76" s="45" t="s">
        <v>34</v>
      </c>
      <c r="C76" s="45" t="s">
        <v>31</v>
      </c>
      <c r="D76" s="45" t="s">
        <v>50</v>
      </c>
      <c r="E76" s="48" t="s">
        <v>33</v>
      </c>
      <c r="F76" s="48" t="s">
        <v>33</v>
      </c>
      <c r="G76" s="48" t="s">
        <v>33</v>
      </c>
      <c r="H76" s="48" t="s">
        <v>33</v>
      </c>
      <c r="I76" s="48" t="s">
        <v>33</v>
      </c>
      <c r="J76" s="48" t="s">
        <v>33</v>
      </c>
      <c r="K76" s="48" t="s">
        <v>33</v>
      </c>
      <c r="L76" s="48" t="s">
        <v>33</v>
      </c>
      <c r="M76" s="48" t="s">
        <v>33</v>
      </c>
      <c r="N76" s="48" t="s">
        <v>33</v>
      </c>
      <c r="O76" s="48" t="s">
        <v>33</v>
      </c>
      <c r="P76" s="48" t="s">
        <v>33</v>
      </c>
      <c r="Q76" s="48" t="s">
        <v>33</v>
      </c>
      <c r="R76" s="48" t="s">
        <v>33</v>
      </c>
      <c r="S76" s="48" t="s">
        <v>33</v>
      </c>
      <c r="T76" s="48" t="s">
        <v>33</v>
      </c>
      <c r="U76" s="48" t="s">
        <v>33</v>
      </c>
      <c r="V76" s="48" t="s">
        <v>33</v>
      </c>
      <c r="W76" s="48" t="s">
        <v>33</v>
      </c>
      <c r="X76" s="48" t="s">
        <v>33</v>
      </c>
      <c r="Y76" s="48" t="s">
        <v>33</v>
      </c>
      <c r="Z76" s="48" t="s">
        <v>33</v>
      </c>
      <c r="AA76" s="48" t="s">
        <v>33</v>
      </c>
      <c r="AB76" s="48" t="s">
        <v>33</v>
      </c>
      <c r="AC76" s="48" t="s">
        <v>33</v>
      </c>
    </row>
    <row r="77" spans="1:29" customFormat="1" x14ac:dyDescent="0.2">
      <c r="A77" s="45" t="s">
        <v>29</v>
      </c>
      <c r="B77" s="45" t="s">
        <v>35</v>
      </c>
      <c r="C77" s="45" t="s">
        <v>36</v>
      </c>
      <c r="D77" s="45" t="s">
        <v>50</v>
      </c>
      <c r="E77" s="45">
        <v>2</v>
      </c>
      <c r="F77" s="63">
        <f>F12*E77</f>
        <v>98</v>
      </c>
      <c r="G77" s="111">
        <f t="shared" ref="G77:H80" si="18">(G12-$F12)*$E77+($D$1*$E77)</f>
        <v>60</v>
      </c>
      <c r="H77" s="111">
        <f t="shared" si="18"/>
        <v>60</v>
      </c>
      <c r="I77" s="48" t="s">
        <v>33</v>
      </c>
      <c r="J77" s="111">
        <f t="shared" ref="J77:J80" si="19">($D$1*$E77)</f>
        <v>60</v>
      </c>
      <c r="K77" s="48" t="s">
        <v>33</v>
      </c>
      <c r="L77" s="48" t="s">
        <v>33</v>
      </c>
      <c r="M77" s="48" t="s">
        <v>33</v>
      </c>
      <c r="N77" s="48" t="s">
        <v>33</v>
      </c>
      <c r="O77" s="48" t="s">
        <v>33</v>
      </c>
      <c r="P77" s="48" t="s">
        <v>33</v>
      </c>
      <c r="Q77" s="48" t="s">
        <v>33</v>
      </c>
      <c r="R77" s="103">
        <f>(R12-$F12)*$E77</f>
        <v>-78.599999999999994</v>
      </c>
      <c r="S77" s="103">
        <f>(S12-$F12)*$E77+($D$1*$E77)</f>
        <v>185.4</v>
      </c>
      <c r="T77" s="103">
        <f>(T12-$F12)*$E77</f>
        <v>185.39999999999998</v>
      </c>
      <c r="U77" s="48" t="s">
        <v>33</v>
      </c>
      <c r="V77" s="48" t="s">
        <v>33</v>
      </c>
      <c r="W77" s="48" t="s">
        <v>33</v>
      </c>
      <c r="X77" s="48" t="s">
        <v>33</v>
      </c>
      <c r="Y77" s="48" t="s">
        <v>33</v>
      </c>
      <c r="Z77" s="48" t="s">
        <v>33</v>
      </c>
      <c r="AA77" s="48" t="s">
        <v>33</v>
      </c>
      <c r="AB77" s="48" t="s">
        <v>33</v>
      </c>
      <c r="AC77" s="48" t="s">
        <v>33</v>
      </c>
    </row>
    <row r="78" spans="1:29" customFormat="1" x14ac:dyDescent="0.2">
      <c r="A78" s="45" t="s">
        <v>29</v>
      </c>
      <c r="B78" s="45" t="s">
        <v>37</v>
      </c>
      <c r="C78" s="45" t="s">
        <v>36</v>
      </c>
      <c r="D78" s="45" t="s">
        <v>50</v>
      </c>
      <c r="E78" s="45">
        <v>2</v>
      </c>
      <c r="F78" s="63">
        <f>F13*E78</f>
        <v>40</v>
      </c>
      <c r="G78" s="103">
        <f t="shared" si="18"/>
        <v>60</v>
      </c>
      <c r="H78" s="103">
        <f t="shared" si="18"/>
        <v>60</v>
      </c>
      <c r="I78" s="48" t="s">
        <v>33</v>
      </c>
      <c r="J78" s="103">
        <f t="shared" si="19"/>
        <v>60</v>
      </c>
      <c r="K78" s="103">
        <f>(K13-$F13)*$E78</f>
        <v>-40</v>
      </c>
      <c r="L78" s="48" t="s">
        <v>33</v>
      </c>
      <c r="M78" s="48" t="s">
        <v>33</v>
      </c>
      <c r="N78" s="103">
        <f>(N13-$F13)*$E78</f>
        <v>100</v>
      </c>
      <c r="O78" s="112">
        <f>(O13-$F13)*$E78+($D$1*$E78)</f>
        <v>256</v>
      </c>
      <c r="P78" s="48" t="s">
        <v>33</v>
      </c>
      <c r="Q78" s="48" t="s">
        <v>33</v>
      </c>
      <c r="R78" s="112">
        <f>(R13-$F13)*E78</f>
        <v>100</v>
      </c>
      <c r="S78" s="112">
        <f>(S13-$F13)*$E78+($D$1*$E78)</f>
        <v>390</v>
      </c>
      <c r="T78" s="112">
        <f>(T13-$F13)*$E78</f>
        <v>390</v>
      </c>
      <c r="U78" s="48" t="s">
        <v>33</v>
      </c>
      <c r="V78" s="48" t="s">
        <v>33</v>
      </c>
      <c r="W78" s="48" t="s">
        <v>33</v>
      </c>
      <c r="X78" s="48" t="s">
        <v>33</v>
      </c>
      <c r="Y78" s="48" t="s">
        <v>33</v>
      </c>
      <c r="Z78" s="48" t="s">
        <v>33</v>
      </c>
      <c r="AA78" s="48" t="s">
        <v>33</v>
      </c>
      <c r="AB78" s="48" t="s">
        <v>33</v>
      </c>
      <c r="AC78" s="48" t="s">
        <v>33</v>
      </c>
    </row>
    <row r="79" spans="1:29" customFormat="1" x14ac:dyDescent="0.2">
      <c r="A79" s="45" t="s">
        <v>29</v>
      </c>
      <c r="B79" s="45" t="s">
        <v>38</v>
      </c>
      <c r="C79" s="45" t="s">
        <v>36</v>
      </c>
      <c r="D79" s="45" t="s">
        <v>50</v>
      </c>
      <c r="E79" s="45">
        <v>2</v>
      </c>
      <c r="F79" s="63">
        <f>F14*E79</f>
        <v>140</v>
      </c>
      <c r="G79" s="112">
        <f t="shared" si="18"/>
        <v>60</v>
      </c>
      <c r="H79" s="112">
        <f t="shared" si="18"/>
        <v>60</v>
      </c>
      <c r="I79" s="48" t="s">
        <v>33</v>
      </c>
      <c r="J79" s="112">
        <f t="shared" si="19"/>
        <v>60</v>
      </c>
      <c r="K79" s="48" t="s">
        <v>33</v>
      </c>
      <c r="L79" s="48" t="s">
        <v>33</v>
      </c>
      <c r="M79" s="48" t="s">
        <v>33</v>
      </c>
      <c r="N79" s="112">
        <f>(N14-$F14)*$E79</f>
        <v>0</v>
      </c>
      <c r="O79" s="112">
        <f>(O14)*$E79</f>
        <v>236</v>
      </c>
      <c r="P79" s="48" t="s">
        <v>33</v>
      </c>
      <c r="Q79" s="48" t="s">
        <v>33</v>
      </c>
      <c r="R79" s="112">
        <f>(R14-$F14)*$E79</f>
        <v>-120.6</v>
      </c>
      <c r="S79" s="112">
        <f>(S14-$F14)*$E79+($D$1*$E79)</f>
        <v>143.4</v>
      </c>
      <c r="T79" s="112">
        <f>(T14-$F14)*$E79</f>
        <v>143.39999999999998</v>
      </c>
      <c r="U79" s="48" t="s">
        <v>33</v>
      </c>
      <c r="V79" s="48" t="s">
        <v>33</v>
      </c>
      <c r="W79" s="48" t="s">
        <v>33</v>
      </c>
      <c r="X79" s="48" t="s">
        <v>33</v>
      </c>
      <c r="Y79" s="48" t="s">
        <v>33</v>
      </c>
      <c r="Z79" s="48" t="s">
        <v>33</v>
      </c>
      <c r="AA79" s="48" t="s">
        <v>33</v>
      </c>
      <c r="AB79" s="48" t="s">
        <v>33</v>
      </c>
      <c r="AC79" s="48" t="s">
        <v>33</v>
      </c>
    </row>
    <row r="80" spans="1:29" customFormat="1" x14ac:dyDescent="0.2">
      <c r="A80" s="45" t="s">
        <v>29</v>
      </c>
      <c r="B80" s="45" t="s">
        <v>39</v>
      </c>
      <c r="C80" s="45" t="s">
        <v>36</v>
      </c>
      <c r="D80" s="45" t="s">
        <v>50</v>
      </c>
      <c r="E80" s="45">
        <v>2</v>
      </c>
      <c r="F80" s="63">
        <f>F15*E80</f>
        <v>160</v>
      </c>
      <c r="G80" s="108">
        <f t="shared" si="18"/>
        <v>60</v>
      </c>
      <c r="H80" s="108">
        <f t="shared" si="18"/>
        <v>60</v>
      </c>
      <c r="I80" s="48" t="s">
        <v>33</v>
      </c>
      <c r="J80" s="108">
        <f t="shared" si="19"/>
        <v>60</v>
      </c>
      <c r="K80" s="48" t="s">
        <v>33</v>
      </c>
      <c r="L80" s="48" t="s">
        <v>33</v>
      </c>
      <c r="M80" s="48" t="s">
        <v>33</v>
      </c>
      <c r="N80" s="48" t="s">
        <v>33</v>
      </c>
      <c r="O80" s="48" t="s">
        <v>33</v>
      </c>
      <c r="P80" s="48" t="s">
        <v>33</v>
      </c>
      <c r="Q80" s="48" t="s">
        <v>33</v>
      </c>
      <c r="R80" s="48" t="s">
        <v>33</v>
      </c>
      <c r="S80" s="112">
        <f>(S15-$F15)*$E80</f>
        <v>102</v>
      </c>
      <c r="T80" s="112">
        <f>(T15-$F15)*$E80</f>
        <v>102</v>
      </c>
      <c r="U80" s="48" t="s">
        <v>33</v>
      </c>
      <c r="V80" s="48" t="s">
        <v>33</v>
      </c>
      <c r="W80" s="48" t="s">
        <v>33</v>
      </c>
      <c r="X80" s="48" t="s">
        <v>33</v>
      </c>
      <c r="Y80" s="48" t="s">
        <v>33</v>
      </c>
      <c r="Z80" s="48" t="s">
        <v>33</v>
      </c>
      <c r="AA80" s="48" t="s">
        <v>33</v>
      </c>
      <c r="AB80" s="48" t="s">
        <v>33</v>
      </c>
      <c r="AC80" s="48" t="s">
        <v>33</v>
      </c>
    </row>
    <row r="81" spans="1:29" customFormat="1" x14ac:dyDescent="0.2">
      <c r="A81" s="45" t="s">
        <v>29</v>
      </c>
      <c r="B81" s="45" t="s">
        <v>40</v>
      </c>
      <c r="C81" s="45" t="s">
        <v>36</v>
      </c>
      <c r="D81" s="45" t="s">
        <v>50</v>
      </c>
      <c r="E81" s="45">
        <v>2</v>
      </c>
      <c r="F81" s="63">
        <f>F16*E81</f>
        <v>250</v>
      </c>
      <c r="G81" s="103">
        <f>(G16-$F16)*$E81</f>
        <v>0</v>
      </c>
      <c r="H81" s="103">
        <f>(H16-$F16)*$E81</f>
        <v>0</v>
      </c>
      <c r="I81" s="48" t="s">
        <v>33</v>
      </c>
      <c r="J81" s="103">
        <f>H81</f>
        <v>0</v>
      </c>
      <c r="K81" s="48" t="s">
        <v>33</v>
      </c>
      <c r="L81" s="48" t="s">
        <v>33</v>
      </c>
      <c r="M81" s="48" t="s">
        <v>33</v>
      </c>
      <c r="N81" s="48" t="s">
        <v>33</v>
      </c>
      <c r="O81" s="48" t="s">
        <v>33</v>
      </c>
      <c r="P81" s="48" t="s">
        <v>33</v>
      </c>
      <c r="Q81" s="48" t="s">
        <v>33</v>
      </c>
      <c r="R81" s="48" t="s">
        <v>33</v>
      </c>
      <c r="S81" s="48" t="s">
        <v>33</v>
      </c>
      <c r="T81" s="48" t="s">
        <v>33</v>
      </c>
      <c r="U81" s="48" t="s">
        <v>33</v>
      </c>
      <c r="V81" s="48" t="s">
        <v>33</v>
      </c>
      <c r="W81" s="48" t="s">
        <v>33</v>
      </c>
      <c r="X81" s="48" t="s">
        <v>33</v>
      </c>
      <c r="Y81" s="48" t="s">
        <v>33</v>
      </c>
      <c r="Z81" s="48" t="s">
        <v>33</v>
      </c>
      <c r="AA81" s="48" t="s">
        <v>33</v>
      </c>
      <c r="AB81" s="48" t="s">
        <v>33</v>
      </c>
      <c r="AC81" s="48" t="s">
        <v>33</v>
      </c>
    </row>
    <row r="82" spans="1:29" customFormat="1" x14ac:dyDescent="0.2">
      <c r="A82" s="45" t="s">
        <v>29</v>
      </c>
      <c r="B82" s="45" t="s">
        <v>41</v>
      </c>
      <c r="C82" s="45" t="s">
        <v>42</v>
      </c>
      <c r="D82" s="45" t="s">
        <v>50</v>
      </c>
      <c r="E82" s="48" t="s">
        <v>33</v>
      </c>
      <c r="F82" s="48" t="s">
        <v>33</v>
      </c>
      <c r="G82" s="48" t="s">
        <v>33</v>
      </c>
      <c r="H82" s="48" t="s">
        <v>33</v>
      </c>
      <c r="I82" s="48" t="s">
        <v>33</v>
      </c>
      <c r="J82" s="48" t="s">
        <v>33</v>
      </c>
      <c r="K82" s="48" t="s">
        <v>33</v>
      </c>
      <c r="L82" s="48" t="s">
        <v>33</v>
      </c>
      <c r="M82" s="48" t="s">
        <v>33</v>
      </c>
      <c r="N82" s="48" t="s">
        <v>33</v>
      </c>
      <c r="O82" s="48" t="s">
        <v>33</v>
      </c>
      <c r="P82" s="48" t="s">
        <v>33</v>
      </c>
      <c r="Q82" s="48" t="s">
        <v>33</v>
      </c>
      <c r="R82" s="48" t="s">
        <v>33</v>
      </c>
      <c r="S82" s="48" t="s">
        <v>33</v>
      </c>
      <c r="T82" s="48" t="s">
        <v>33</v>
      </c>
      <c r="U82" s="48" t="s">
        <v>33</v>
      </c>
      <c r="V82" s="48" t="s">
        <v>33</v>
      </c>
      <c r="W82" s="48" t="s">
        <v>33</v>
      </c>
      <c r="X82" s="48" t="s">
        <v>33</v>
      </c>
      <c r="Y82" s="48" t="s">
        <v>33</v>
      </c>
      <c r="Z82" s="48" t="s">
        <v>33</v>
      </c>
      <c r="AA82" s="48" t="s">
        <v>33</v>
      </c>
      <c r="AB82" s="48" t="s">
        <v>33</v>
      </c>
      <c r="AC82" s="48" t="s">
        <v>33</v>
      </c>
    </row>
    <row r="83" spans="1:29" customFormat="1" x14ac:dyDescent="0.2">
      <c r="A83" s="45" t="s">
        <v>29</v>
      </c>
      <c r="B83" s="45" t="s">
        <v>43</v>
      </c>
      <c r="C83" s="45" t="s">
        <v>44</v>
      </c>
      <c r="D83" s="45" t="s">
        <v>50</v>
      </c>
      <c r="E83" s="45">
        <v>2</v>
      </c>
      <c r="F83" s="63">
        <f>F18*E83</f>
        <v>228</v>
      </c>
      <c r="G83" s="103">
        <f t="shared" ref="G83:H86" si="20">(G18-$F18)*$E83+($D$1*$E83)</f>
        <v>60</v>
      </c>
      <c r="H83" s="103">
        <f t="shared" si="20"/>
        <v>60</v>
      </c>
      <c r="I83" s="48" t="s">
        <v>33</v>
      </c>
      <c r="J83" s="112">
        <f>(J18-$F18)*$E83</f>
        <v>60</v>
      </c>
      <c r="K83" s="112">
        <f>(K18-$F18)*$E83</f>
        <v>-228</v>
      </c>
      <c r="L83" s="48" t="s">
        <v>33</v>
      </c>
      <c r="M83" s="48" t="s">
        <v>33</v>
      </c>
      <c r="N83" s="112">
        <f>(N18-$F18)*$E83</f>
        <v>-40</v>
      </c>
      <c r="O83" s="112">
        <f>(O18-$F18)*$E83+($D$1*$E83)</f>
        <v>264</v>
      </c>
      <c r="P83" s="48" t="s">
        <v>33</v>
      </c>
      <c r="Q83" s="48" t="s">
        <v>33</v>
      </c>
      <c r="R83" s="112">
        <f>(R18-$F18)*$E83</f>
        <v>0</v>
      </c>
      <c r="S83" s="112">
        <f>(S18)*$E83+D1*E83</f>
        <v>264</v>
      </c>
      <c r="T83" s="112">
        <f>(T18)*$E83</f>
        <v>264</v>
      </c>
      <c r="U83" s="48" t="s">
        <v>33</v>
      </c>
      <c r="V83" s="48" t="s">
        <v>33</v>
      </c>
      <c r="W83" s="48" t="s">
        <v>33</v>
      </c>
      <c r="X83" s="48" t="s">
        <v>33</v>
      </c>
      <c r="Y83" s="48" t="s">
        <v>33</v>
      </c>
      <c r="Z83" s="48" t="s">
        <v>33</v>
      </c>
      <c r="AA83" s="48" t="s">
        <v>33</v>
      </c>
      <c r="AB83" s="112">
        <f>(AB18-'[2]Price Increase Approval'!$F$6)*$E83+($D$1*$E83)</f>
        <v>176</v>
      </c>
      <c r="AC83" s="112">
        <f>(AC18-$F18)*E83</f>
        <v>-228</v>
      </c>
    </row>
    <row r="84" spans="1:29" customFormat="1" x14ac:dyDescent="0.2">
      <c r="A84" s="45" t="s">
        <v>29</v>
      </c>
      <c r="B84" s="45" t="s">
        <v>45</v>
      </c>
      <c r="C84" s="45" t="s">
        <v>31</v>
      </c>
      <c r="D84" s="45" t="s">
        <v>50</v>
      </c>
      <c r="E84" s="45">
        <v>2</v>
      </c>
      <c r="F84" s="63">
        <f>F19*E84</f>
        <v>180</v>
      </c>
      <c r="G84" s="112">
        <f t="shared" si="20"/>
        <v>60</v>
      </c>
      <c r="H84" s="112">
        <f t="shared" si="20"/>
        <v>60</v>
      </c>
      <c r="I84" s="48" t="s">
        <v>33</v>
      </c>
      <c r="J84" s="112">
        <f>(J19-$F19)*$E84+($D$1*$E84)</f>
        <v>60</v>
      </c>
      <c r="K84" s="112">
        <f>(K19-$F19)*$E84</f>
        <v>-180</v>
      </c>
      <c r="L84" s="112">
        <f>(L19-$F19)*$E84</f>
        <v>0</v>
      </c>
      <c r="M84" s="112">
        <f>(M19-$F19)*$E84</f>
        <v>0</v>
      </c>
      <c r="N84" s="112">
        <f>(N19-$F19)*$E84</f>
        <v>-116</v>
      </c>
      <c r="O84" s="112">
        <f>(O19-$F19)*$E84</f>
        <v>120</v>
      </c>
      <c r="P84" s="48" t="s">
        <v>33</v>
      </c>
      <c r="Q84" s="48" t="s">
        <v>33</v>
      </c>
      <c r="R84" s="112">
        <f>(R19-$F19)*$E84</f>
        <v>-116</v>
      </c>
      <c r="S84" s="112">
        <f>(S19-$F19)*$E84+($D$1*$E84)</f>
        <v>148</v>
      </c>
      <c r="T84" s="112">
        <f>(T19-$F19)*$E84</f>
        <v>148</v>
      </c>
      <c r="U84" s="48" t="s">
        <v>33</v>
      </c>
      <c r="V84" s="112">
        <f t="shared" ref="V84:AA84" si="21">(V19-$F19)*$E84</f>
        <v>0</v>
      </c>
      <c r="W84" s="112">
        <f t="shared" si="21"/>
        <v>0</v>
      </c>
      <c r="X84" s="112">
        <f t="shared" si="21"/>
        <v>0</v>
      </c>
      <c r="Y84" s="112">
        <f t="shared" si="21"/>
        <v>0</v>
      </c>
      <c r="Z84" s="112">
        <f t="shared" si="21"/>
        <v>0</v>
      </c>
      <c r="AA84" s="112">
        <f t="shared" si="21"/>
        <v>0</v>
      </c>
      <c r="AB84" s="48" t="s">
        <v>33</v>
      </c>
      <c r="AC84" s="48" t="s">
        <v>33</v>
      </c>
    </row>
    <row r="85" spans="1:29" customFormat="1" x14ac:dyDescent="0.2">
      <c r="A85" s="45" t="s">
        <v>29</v>
      </c>
      <c r="B85" s="45" t="s">
        <v>46</v>
      </c>
      <c r="C85" s="45" t="s">
        <v>47</v>
      </c>
      <c r="D85" s="45" t="s">
        <v>50</v>
      </c>
      <c r="E85" s="45">
        <v>2</v>
      </c>
      <c r="F85" s="63">
        <f>F20*E85</f>
        <v>180</v>
      </c>
      <c r="G85" s="112">
        <f t="shared" si="20"/>
        <v>60</v>
      </c>
      <c r="H85" s="112">
        <f t="shared" si="20"/>
        <v>60</v>
      </c>
      <c r="I85" s="48" t="s">
        <v>33</v>
      </c>
      <c r="J85" s="112">
        <f>(J20-$F20)*$E85+($D$1*$E85)</f>
        <v>60</v>
      </c>
      <c r="K85" s="103">
        <f>(K20-$F20)*$E85</f>
        <v>-180</v>
      </c>
      <c r="L85" s="48" t="s">
        <v>33</v>
      </c>
      <c r="M85" s="48" t="s">
        <v>33</v>
      </c>
      <c r="N85" s="48" t="s">
        <v>33</v>
      </c>
      <c r="O85" s="48" t="s">
        <v>33</v>
      </c>
      <c r="P85" s="48" t="s">
        <v>33</v>
      </c>
      <c r="Q85" s="48" t="s">
        <v>33</v>
      </c>
      <c r="R85" s="103">
        <f>(R20-$F20)*$E85</f>
        <v>-116</v>
      </c>
      <c r="S85" s="103">
        <f>(S20-$F20)*$E85+($D$1*$E85)</f>
        <v>148</v>
      </c>
      <c r="T85" s="103">
        <f>(T20-$F20)*$E85</f>
        <v>148</v>
      </c>
      <c r="U85" s="48" t="s">
        <v>33</v>
      </c>
      <c r="V85" s="48" t="s">
        <v>33</v>
      </c>
      <c r="W85" s="48" t="s">
        <v>33</v>
      </c>
      <c r="X85" s="48" t="s">
        <v>33</v>
      </c>
      <c r="Y85" s="48" t="s">
        <v>33</v>
      </c>
      <c r="Z85" s="48" t="s">
        <v>33</v>
      </c>
      <c r="AA85" s="48" t="s">
        <v>33</v>
      </c>
      <c r="AB85" s="48" t="s">
        <v>33</v>
      </c>
      <c r="AC85" s="48" t="s">
        <v>33</v>
      </c>
    </row>
    <row r="86" spans="1:29" customFormat="1" x14ac:dyDescent="0.2">
      <c r="A86" s="45" t="s">
        <v>29</v>
      </c>
      <c r="B86" s="45" t="s">
        <v>48</v>
      </c>
      <c r="C86" s="45" t="s">
        <v>49</v>
      </c>
      <c r="D86" s="45" t="s">
        <v>50</v>
      </c>
      <c r="E86" s="45">
        <v>2</v>
      </c>
      <c r="F86" s="63">
        <f>F21*E86</f>
        <v>180</v>
      </c>
      <c r="G86" s="103">
        <f t="shared" si="20"/>
        <v>60</v>
      </c>
      <c r="H86" s="103">
        <f t="shared" si="20"/>
        <v>60</v>
      </c>
      <c r="I86" s="48" t="s">
        <v>33</v>
      </c>
      <c r="J86" s="103">
        <f>(J21-$F21)*$E86+($D$1*$E86)</f>
        <v>60</v>
      </c>
      <c r="K86" s="103">
        <f>(K21-$F21)*$E86</f>
        <v>-180</v>
      </c>
      <c r="L86" s="48" t="s">
        <v>33</v>
      </c>
      <c r="M86" s="48" t="s">
        <v>33</v>
      </c>
      <c r="N86" s="48" t="s">
        <v>33</v>
      </c>
      <c r="O86" s="48" t="s">
        <v>33</v>
      </c>
      <c r="P86" s="48" t="s">
        <v>33</v>
      </c>
      <c r="Q86" s="48" t="s">
        <v>33</v>
      </c>
      <c r="R86" s="48" t="s">
        <v>33</v>
      </c>
      <c r="S86" s="103">
        <f>(S21-$F21)*$E86+($D$1*$E86)</f>
        <v>148</v>
      </c>
      <c r="T86" s="103">
        <f>(T21-$F21)*$E86</f>
        <v>148</v>
      </c>
      <c r="U86" s="48" t="s">
        <v>33</v>
      </c>
      <c r="V86" s="48" t="s">
        <v>33</v>
      </c>
      <c r="W86" s="48" t="s">
        <v>33</v>
      </c>
      <c r="X86" s="48" t="s">
        <v>33</v>
      </c>
      <c r="Y86" s="48" t="s">
        <v>33</v>
      </c>
      <c r="Z86" s="48" t="s">
        <v>33</v>
      </c>
      <c r="AA86" s="48" t="s">
        <v>33</v>
      </c>
      <c r="AB86" s="48" t="s">
        <v>33</v>
      </c>
      <c r="AC86" s="48" t="s">
        <v>33</v>
      </c>
    </row>
    <row r="87" spans="1:29" x14ac:dyDescent="0.2">
      <c r="A87" s="2" t="s">
        <v>29</v>
      </c>
      <c r="B87" s="2" t="s">
        <v>51</v>
      </c>
      <c r="C87" s="2" t="s">
        <v>52</v>
      </c>
      <c r="D87" s="2" t="s">
        <v>32</v>
      </c>
      <c r="E87" s="2">
        <v>1</v>
      </c>
      <c r="F87" s="63">
        <f>$F$19*E87</f>
        <v>90</v>
      </c>
      <c r="G87" s="112">
        <f ca="1">(G87-$F87)*$E87</f>
        <v>0</v>
      </c>
      <c r="H87" s="112">
        <f>(H19-$F19)*$E87</f>
        <v>0</v>
      </c>
      <c r="I87" s="48" t="s">
        <v>33</v>
      </c>
      <c r="J87" s="113">
        <f>(J19-$F19)*$E87+($D$1*$E87)</f>
        <v>30</v>
      </c>
      <c r="K87" s="112">
        <f>(K19-$F19)*$E87</f>
        <v>-90</v>
      </c>
      <c r="L87" s="48" t="s">
        <v>33</v>
      </c>
      <c r="M87" s="48" t="s">
        <v>33</v>
      </c>
      <c r="N87" s="112">
        <f>(N19-$F19)*$E87</f>
        <v>-58</v>
      </c>
      <c r="O87" s="103">
        <f>O7</f>
        <v>118</v>
      </c>
      <c r="R87" s="112">
        <f>(R19-$F19)*$E87</f>
        <v>-58</v>
      </c>
      <c r="S87" s="112">
        <f>(S7)*$E87</f>
        <v>102</v>
      </c>
      <c r="V87" s="112">
        <f t="shared" ref="V87:AA87" si="22">(V19-$F19)*$E87</f>
        <v>0</v>
      </c>
      <c r="W87" s="112">
        <f t="shared" si="22"/>
        <v>0</v>
      </c>
      <c r="X87" s="112">
        <f t="shared" si="22"/>
        <v>0</v>
      </c>
      <c r="Y87" s="112">
        <f t="shared" si="22"/>
        <v>0</v>
      </c>
      <c r="Z87" s="112">
        <f t="shared" si="22"/>
        <v>0</v>
      </c>
      <c r="AA87" s="112">
        <f t="shared" si="22"/>
        <v>0</v>
      </c>
    </row>
    <row r="92" spans="1:29" x14ac:dyDescent="0.2">
      <c r="J92" s="4">
        <f>450-55</f>
        <v>395</v>
      </c>
    </row>
    <row r="93" spans="1:29" x14ac:dyDescent="0.2">
      <c r="J93" s="4">
        <f>416-55</f>
        <v>361</v>
      </c>
    </row>
    <row r="94" spans="1:29" x14ac:dyDescent="0.2">
      <c r="J94" s="4">
        <f>286+32</f>
        <v>318</v>
      </c>
    </row>
  </sheetData>
  <mergeCells count="8">
    <mergeCell ref="AB37:AC37"/>
    <mergeCell ref="E6:K6"/>
    <mergeCell ref="L6:O6"/>
    <mergeCell ref="P6:Y6"/>
    <mergeCell ref="Z6:AA6"/>
    <mergeCell ref="G37:M37"/>
    <mergeCell ref="N37:Q37"/>
    <mergeCell ref="R37:AA37"/>
  </mergeCells>
  <pageMargins left="0.7" right="0.7" top="0.75" bottom="0.75" header="0.3" footer="0.3"/>
  <pageSetup scale="34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944FD-92FC-44BC-A656-8B3FEADF1D3B}">
  <sheetPr>
    <pageSetUpPr fitToPage="1"/>
  </sheetPr>
  <dimension ref="A1:AC102"/>
  <sheetViews>
    <sheetView zoomScaleNormal="100" workbookViewId="0">
      <selection activeCell="D4" sqref="D4"/>
    </sheetView>
  </sheetViews>
  <sheetFormatPr baseColWidth="10" defaultColWidth="9.1640625" defaultRowHeight="15" x14ac:dyDescent="0.2"/>
  <cols>
    <col min="1" max="1" width="9.1640625" style="2"/>
    <col min="2" max="2" width="21.5" style="2" bestFit="1" customWidth="1"/>
    <col min="3" max="3" width="15.5" style="2" bestFit="1" customWidth="1"/>
    <col min="4" max="4" width="17" style="2" bestFit="1" customWidth="1"/>
    <col min="5" max="5" width="15.5" style="2" customWidth="1"/>
    <col min="6" max="6" width="12.83203125" style="4" customWidth="1"/>
    <col min="7" max="8" width="12" style="4" customWidth="1"/>
    <col min="9" max="11" width="9.1640625" style="4" bestFit="1" customWidth="1"/>
    <col min="12" max="26" width="9.1640625" style="4"/>
    <col min="27" max="28" width="10.83203125" style="4" customWidth="1"/>
    <col min="29" max="16384" width="9.1640625" style="2"/>
  </cols>
  <sheetData>
    <row r="1" spans="1:28" x14ac:dyDescent="0.2">
      <c r="A1" s="70" t="s">
        <v>53</v>
      </c>
      <c r="B1" s="71"/>
      <c r="C1" s="71" t="s">
        <v>54</v>
      </c>
      <c r="D1" s="72">
        <f>'[2]Price Increase Approval'!$G$2</f>
        <v>21</v>
      </c>
      <c r="E1" s="71" t="s">
        <v>55</v>
      </c>
      <c r="F1" s="72">
        <v>11</v>
      </c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x14ac:dyDescent="0.2">
      <c r="A2" s="6" t="s">
        <v>66</v>
      </c>
      <c r="B2" s="7"/>
      <c r="C2" s="7"/>
      <c r="D2" s="7"/>
      <c r="E2" s="7"/>
      <c r="F2" s="73"/>
      <c r="G2" s="5"/>
      <c r="H2" s="5"/>
      <c r="I2" s="5"/>
      <c r="J2" s="5"/>
      <c r="K2" s="5"/>
      <c r="L2" s="5"/>
      <c r="M2" s="5"/>
      <c r="N2" s="5"/>
      <c r="O2" s="5"/>
      <c r="P2" s="5"/>
      <c r="Q2" s="5">
        <v>15</v>
      </c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x14ac:dyDescent="0.2">
      <c r="A3" s="45"/>
      <c r="B3" s="1"/>
      <c r="C3" s="1"/>
      <c r="D3" s="1" t="s">
        <v>63</v>
      </c>
      <c r="E3" s="123" t="s">
        <v>57</v>
      </c>
      <c r="F3" s="123"/>
      <c r="G3" s="123"/>
      <c r="H3" s="123"/>
      <c r="I3" s="123"/>
      <c r="J3" s="123"/>
      <c r="K3" s="123"/>
      <c r="L3" s="124" t="s">
        <v>58</v>
      </c>
      <c r="M3" s="124"/>
      <c r="N3" s="124"/>
      <c r="O3" s="124"/>
      <c r="P3" s="125" t="s">
        <v>59</v>
      </c>
      <c r="Q3" s="125"/>
      <c r="R3" s="125"/>
      <c r="S3" s="125"/>
      <c r="T3" s="125"/>
      <c r="U3" s="125"/>
      <c r="V3" s="125"/>
      <c r="W3" s="125"/>
      <c r="X3" s="125"/>
      <c r="Y3" s="125"/>
      <c r="Z3" s="121" t="s">
        <v>60</v>
      </c>
      <c r="AA3" s="122"/>
      <c r="AB3" s="2"/>
    </row>
    <row r="4" spans="1:28" x14ac:dyDescent="0.2">
      <c r="A4" s="45" t="s">
        <v>29</v>
      </c>
      <c r="B4" s="1" t="s">
        <v>61</v>
      </c>
      <c r="C4" s="1"/>
      <c r="D4" s="1"/>
      <c r="E4" s="85">
        <f>'[2]Price Increase Approval'!$F$4</f>
        <v>70</v>
      </c>
      <c r="F4" s="85">
        <f>'[2]Price Increase Approval'!$F$4</f>
        <v>70</v>
      </c>
      <c r="G4" s="85">
        <f>'[2]Price Increase Approval'!$F$4</f>
        <v>70</v>
      </c>
      <c r="H4" s="85">
        <f>'[2]Price Increase Approval'!$G$4</f>
        <v>91</v>
      </c>
      <c r="I4" s="85">
        <v>0</v>
      </c>
      <c r="J4" s="85"/>
      <c r="K4" s="85"/>
      <c r="L4" s="86"/>
      <c r="M4" s="86">
        <f>'[2]Price Increase Approval'!$G$28</f>
        <v>91</v>
      </c>
      <c r="N4" s="86">
        <f>'[2]Price Increase Approval'!$J$28</f>
        <v>6.5</v>
      </c>
      <c r="O4" s="86">
        <f>'[2]Price Increase Approval'!$G$29</f>
        <v>49</v>
      </c>
      <c r="P4" s="87">
        <v>0</v>
      </c>
      <c r="Q4" s="87">
        <f>'[2]Price Increase Approval'!$F$15</f>
        <v>80</v>
      </c>
      <c r="R4" s="87">
        <f>'[2]Price Increase Approval'!$G$15</f>
        <v>101</v>
      </c>
      <c r="S4" s="87">
        <f>'[2]Price Increase Approval'!$F$16</f>
        <v>80</v>
      </c>
      <c r="T4" s="87"/>
      <c r="U4" s="87"/>
      <c r="V4" s="87"/>
      <c r="W4" s="87"/>
      <c r="X4" s="87"/>
      <c r="Y4" s="87"/>
      <c r="Z4" s="83"/>
      <c r="AA4" s="84"/>
      <c r="AB4" s="2"/>
    </row>
    <row r="5" spans="1:28" x14ac:dyDescent="0.2">
      <c r="A5" s="45" t="s">
        <v>29</v>
      </c>
      <c r="B5" s="1" t="s">
        <v>62</v>
      </c>
      <c r="C5" s="1"/>
      <c r="D5" s="1"/>
      <c r="E5" s="85">
        <f>'[2]Price Increase Approval'!$F$7</f>
        <v>87</v>
      </c>
      <c r="F5" s="85">
        <f>'[2]Price Increase Approval'!$F$7</f>
        <v>87</v>
      </c>
      <c r="G5" s="85">
        <f>'[2]Price Increase Approval'!$F$7</f>
        <v>87</v>
      </c>
      <c r="H5" s="85">
        <f>'[2]Price Increase Approval'!$G$7</f>
        <v>108</v>
      </c>
      <c r="I5" s="85">
        <v>0</v>
      </c>
      <c r="J5" s="85"/>
      <c r="K5" s="85"/>
      <c r="L5" s="86"/>
      <c r="M5" s="86">
        <f>'[2]Price Increase Approval'!$G$32</f>
        <v>161</v>
      </c>
      <c r="N5" s="86">
        <f>'[2]Price Increase Approval'!$J$28+70</f>
        <v>76.5</v>
      </c>
      <c r="O5" s="86">
        <f>'[2]Price Increase Approval'!$G$29</f>
        <v>49</v>
      </c>
      <c r="P5" s="87">
        <v>0</v>
      </c>
      <c r="Q5" s="87">
        <f>'[2]Price Increase Approval'!$F$20</f>
        <v>155</v>
      </c>
      <c r="R5" s="87">
        <f>'[2]Price Increase Approval'!$G$20</f>
        <v>176</v>
      </c>
      <c r="S5" s="87">
        <f>'[2]Price Increase Approval'!$F$16+'[2]Price Increase Approval'!$F$18</f>
        <v>150</v>
      </c>
      <c r="T5" s="87"/>
      <c r="U5" s="87"/>
      <c r="V5" s="87"/>
      <c r="W5" s="87"/>
      <c r="X5" s="87"/>
      <c r="Y5" s="87"/>
      <c r="Z5" s="95">
        <f>'[2]Price Increase Approval'!$F$11</f>
        <v>108</v>
      </c>
      <c r="AA5" s="84"/>
      <c r="AB5" s="2"/>
    </row>
    <row r="6" spans="1:28" x14ac:dyDescent="0.2">
      <c r="A6" s="45" t="s">
        <v>0</v>
      </c>
      <c r="B6" s="1" t="s">
        <v>64</v>
      </c>
      <c r="C6" s="1" t="s">
        <v>2</v>
      </c>
      <c r="D6" s="63" t="str">
        <f t="shared" ref="D6:D28" si="0">F6</f>
        <v>P6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8" t="s">
        <v>13</v>
      </c>
      <c r="M6" s="82" t="s">
        <v>14</v>
      </c>
      <c r="N6" s="3" t="s">
        <v>15</v>
      </c>
      <c r="O6" s="3" t="s">
        <v>16</v>
      </c>
      <c r="P6" s="8" t="s">
        <v>17</v>
      </c>
      <c r="Q6" s="8" t="s">
        <v>18</v>
      </c>
      <c r="R6" s="3" t="s">
        <v>19</v>
      </c>
      <c r="S6" s="3" t="s">
        <v>20</v>
      </c>
      <c r="T6" s="3" t="s">
        <v>21</v>
      </c>
      <c r="U6" s="3" t="s">
        <v>22</v>
      </c>
      <c r="V6" s="3" t="s">
        <v>23</v>
      </c>
      <c r="W6" s="3" t="s">
        <v>24</v>
      </c>
      <c r="X6" s="3" t="s">
        <v>25</v>
      </c>
      <c r="Y6" s="3" t="s">
        <v>26</v>
      </c>
      <c r="Z6" s="3" t="s">
        <v>27</v>
      </c>
      <c r="AA6" s="3" t="s">
        <v>28</v>
      </c>
      <c r="AB6" s="2"/>
    </row>
    <row r="7" spans="1:28" customFormat="1" x14ac:dyDescent="0.2">
      <c r="A7" s="45" t="s">
        <v>29</v>
      </c>
      <c r="B7" s="45" t="s">
        <v>30</v>
      </c>
      <c r="C7" s="45" t="s">
        <v>31</v>
      </c>
      <c r="D7" s="63">
        <f t="shared" si="0"/>
        <v>70</v>
      </c>
      <c r="E7" s="64">
        <f>F7</f>
        <v>70</v>
      </c>
      <c r="F7" s="91">
        <f>$F$4</f>
        <v>70</v>
      </c>
      <c r="G7" s="48" t="s">
        <v>33</v>
      </c>
      <c r="H7" s="64">
        <f>F7</f>
        <v>70</v>
      </c>
      <c r="I7" s="64">
        <v>0</v>
      </c>
      <c r="J7" s="48" t="s">
        <v>33</v>
      </c>
      <c r="K7" s="48" t="s">
        <v>33</v>
      </c>
      <c r="L7" s="48" t="s">
        <v>33</v>
      </c>
      <c r="M7" s="48" t="s">
        <v>33</v>
      </c>
      <c r="N7" s="48" t="s">
        <v>33</v>
      </c>
      <c r="O7" s="48" t="s">
        <v>33</v>
      </c>
      <c r="P7" s="64">
        <v>30</v>
      </c>
      <c r="Q7" s="65">
        <f>$P$7+$Q$4</f>
        <v>110</v>
      </c>
      <c r="R7" s="65">
        <f>R4+P7</f>
        <v>131</v>
      </c>
      <c r="S7" s="64">
        <f>$S$4+$P$7</f>
        <v>110</v>
      </c>
      <c r="T7" s="48" t="s">
        <v>33</v>
      </c>
      <c r="U7" s="48" t="s">
        <v>33</v>
      </c>
      <c r="V7" s="48" t="s">
        <v>33</v>
      </c>
      <c r="W7" s="48" t="s">
        <v>33</v>
      </c>
      <c r="X7" s="48" t="s">
        <v>33</v>
      </c>
      <c r="Y7" s="48" t="s">
        <v>33</v>
      </c>
      <c r="Z7" s="48" t="s">
        <v>33</v>
      </c>
      <c r="AA7" s="48" t="s">
        <v>33</v>
      </c>
    </row>
    <row r="8" spans="1:28" customFormat="1" x14ac:dyDescent="0.2">
      <c r="A8" s="45" t="s">
        <v>29</v>
      </c>
      <c r="B8" s="45" t="s">
        <v>34</v>
      </c>
      <c r="C8" s="45" t="s">
        <v>31</v>
      </c>
      <c r="D8" s="63">
        <f t="shared" si="0"/>
        <v>70</v>
      </c>
      <c r="E8" s="64">
        <f>F8</f>
        <v>70</v>
      </c>
      <c r="F8" s="91">
        <f>$F$4</f>
        <v>70</v>
      </c>
      <c r="G8" s="48" t="s">
        <v>33</v>
      </c>
      <c r="H8" s="64">
        <f>F8</f>
        <v>70</v>
      </c>
      <c r="I8" s="64">
        <v>0</v>
      </c>
      <c r="J8" s="64">
        <f>F8</f>
        <v>70</v>
      </c>
      <c r="K8" s="64">
        <f>F8</f>
        <v>70</v>
      </c>
      <c r="L8" s="64">
        <v>30</v>
      </c>
      <c r="M8" s="64">
        <f>$M$4+L8</f>
        <v>121</v>
      </c>
      <c r="N8" s="64">
        <f>ROUND(L8+N4,0)</f>
        <v>37</v>
      </c>
      <c r="O8" s="51">
        <f>'[2]Price Increase Approval'!$G$29+F8-L8</f>
        <v>89</v>
      </c>
      <c r="P8" s="64">
        <v>30</v>
      </c>
      <c r="Q8" s="65">
        <f>$P$8+$Q$4</f>
        <v>110</v>
      </c>
      <c r="R8" s="65">
        <f>$P$8+R4</f>
        <v>131</v>
      </c>
      <c r="S8" s="64">
        <f>$P$8+S4</f>
        <v>110</v>
      </c>
      <c r="T8" s="81">
        <f>$F$8</f>
        <v>70</v>
      </c>
      <c r="U8" s="81">
        <f>$F$8</f>
        <v>70</v>
      </c>
      <c r="V8" s="81">
        <f>$F$8</f>
        <v>70</v>
      </c>
      <c r="W8" s="48" t="s">
        <v>33</v>
      </c>
      <c r="X8" s="48" t="s">
        <v>33</v>
      </c>
      <c r="Y8" s="48" t="s">
        <v>33</v>
      </c>
      <c r="Z8" s="48" t="s">
        <v>33</v>
      </c>
      <c r="AA8" s="48" t="s">
        <v>33</v>
      </c>
    </row>
    <row r="9" spans="1:28" customFormat="1" x14ac:dyDescent="0.2">
      <c r="A9" s="45" t="s">
        <v>29</v>
      </c>
      <c r="B9" s="45" t="s">
        <v>35</v>
      </c>
      <c r="C9" s="45" t="s">
        <v>36</v>
      </c>
      <c r="D9" s="63">
        <f t="shared" si="0"/>
        <v>49</v>
      </c>
      <c r="E9" s="64">
        <f>F9</f>
        <v>49</v>
      </c>
      <c r="F9" s="91">
        <v>49</v>
      </c>
      <c r="G9" s="48" t="s">
        <v>33</v>
      </c>
      <c r="H9" s="64">
        <f>F9+$D$1</f>
        <v>70</v>
      </c>
      <c r="I9" s="64">
        <v>0</v>
      </c>
      <c r="J9" s="48" t="s">
        <v>33</v>
      </c>
      <c r="K9" s="48" t="s">
        <v>33</v>
      </c>
      <c r="L9" s="48" t="s">
        <v>33</v>
      </c>
      <c r="M9" s="48" t="s">
        <v>33</v>
      </c>
      <c r="N9" s="48" t="s">
        <v>33</v>
      </c>
      <c r="O9" s="48" t="s">
        <v>33</v>
      </c>
      <c r="P9" s="51">
        <v>9</v>
      </c>
      <c r="Q9" s="65">
        <f>$Q$4+P9</f>
        <v>89</v>
      </c>
      <c r="R9" s="65">
        <f>$R$4+P9</f>
        <v>110</v>
      </c>
      <c r="S9" s="65">
        <f>$S$4+$P$9</f>
        <v>89</v>
      </c>
      <c r="T9" s="48" t="s">
        <v>33</v>
      </c>
      <c r="U9" s="48" t="s">
        <v>33</v>
      </c>
      <c r="V9" s="48" t="s">
        <v>33</v>
      </c>
      <c r="W9" s="48" t="s">
        <v>33</v>
      </c>
      <c r="X9" s="48" t="s">
        <v>33</v>
      </c>
      <c r="Y9" s="48" t="s">
        <v>33</v>
      </c>
      <c r="Z9" s="48" t="s">
        <v>33</v>
      </c>
      <c r="AA9" s="48" t="s">
        <v>33</v>
      </c>
    </row>
    <row r="10" spans="1:28" customFormat="1" x14ac:dyDescent="0.2">
      <c r="A10" s="45" t="s">
        <v>29</v>
      </c>
      <c r="B10" s="45" t="s">
        <v>37</v>
      </c>
      <c r="C10" s="45" t="s">
        <v>36</v>
      </c>
      <c r="D10" s="63">
        <f t="shared" si="0"/>
        <v>20</v>
      </c>
      <c r="E10" s="64">
        <f t="shared" ref="E10:E28" si="1">F10</f>
        <v>20</v>
      </c>
      <c r="F10" s="91">
        <v>20</v>
      </c>
      <c r="G10" s="48" t="s">
        <v>33</v>
      </c>
      <c r="H10" s="49">
        <v>20</v>
      </c>
      <c r="I10" s="64">
        <v>0</v>
      </c>
      <c r="J10" s="48" t="s">
        <v>33</v>
      </c>
      <c r="K10" s="48" t="s">
        <v>33</v>
      </c>
      <c r="L10" s="65">
        <v>50</v>
      </c>
      <c r="M10" s="65">
        <f>M4</f>
        <v>91</v>
      </c>
      <c r="N10" s="65">
        <v>50</v>
      </c>
      <c r="O10" s="64">
        <f>O4+'[2]Price Increase Approval'!$F$31+F10</f>
        <v>139</v>
      </c>
      <c r="P10" s="64">
        <v>50</v>
      </c>
      <c r="Q10" s="53">
        <f>Q4+'[2]Price Increase Approval'!$F$18-Q2</f>
        <v>135</v>
      </c>
      <c r="R10" s="53">
        <f>R4+'[2]Price Increase Approval'!$F$18-Q2</f>
        <v>156</v>
      </c>
      <c r="S10" s="53">
        <f>S4+'[2]Price Increase Approval'!$F$18-Q2</f>
        <v>135</v>
      </c>
      <c r="T10" s="48" t="s">
        <v>33</v>
      </c>
      <c r="U10" s="48" t="s">
        <v>33</v>
      </c>
      <c r="V10" s="48" t="s">
        <v>33</v>
      </c>
      <c r="W10" s="48" t="s">
        <v>33</v>
      </c>
      <c r="X10" s="48" t="s">
        <v>33</v>
      </c>
      <c r="Y10" s="48" t="s">
        <v>33</v>
      </c>
      <c r="Z10" s="48" t="s">
        <v>33</v>
      </c>
      <c r="AA10" s="48" t="s">
        <v>33</v>
      </c>
    </row>
    <row r="11" spans="1:28" customFormat="1" x14ac:dyDescent="0.2">
      <c r="A11" s="45" t="s">
        <v>29</v>
      </c>
      <c r="B11" s="45" t="s">
        <v>38</v>
      </c>
      <c r="C11" s="45" t="s">
        <v>36</v>
      </c>
      <c r="D11" s="63">
        <f t="shared" si="0"/>
        <v>50</v>
      </c>
      <c r="E11" s="64">
        <f t="shared" si="1"/>
        <v>50</v>
      </c>
      <c r="F11" s="91">
        <f>F4-F10</f>
        <v>50</v>
      </c>
      <c r="G11" s="48" t="s">
        <v>33</v>
      </c>
      <c r="H11" s="51">
        <v>48</v>
      </c>
      <c r="I11" s="64">
        <v>0</v>
      </c>
      <c r="J11" s="48" t="s">
        <v>33</v>
      </c>
      <c r="K11" s="48" t="s">
        <v>33</v>
      </c>
      <c r="L11" s="64">
        <f>F11</f>
        <v>50</v>
      </c>
      <c r="M11" s="65">
        <f>M4</f>
        <v>91</v>
      </c>
      <c r="N11" s="64">
        <f>F11</f>
        <v>50</v>
      </c>
      <c r="O11" s="64">
        <f>O4</f>
        <v>49</v>
      </c>
      <c r="P11" s="51">
        <f>P9</f>
        <v>9</v>
      </c>
      <c r="Q11" s="65">
        <f>$Q$4+P11</f>
        <v>89</v>
      </c>
      <c r="R11" s="65">
        <f>$R$4+P11</f>
        <v>110</v>
      </c>
      <c r="S11" s="65">
        <f>$S$4+$P$9</f>
        <v>89</v>
      </c>
      <c r="T11" s="48" t="s">
        <v>33</v>
      </c>
      <c r="U11" s="48" t="s">
        <v>33</v>
      </c>
      <c r="V11" s="48" t="s">
        <v>33</v>
      </c>
      <c r="W11" s="48" t="s">
        <v>33</v>
      </c>
      <c r="X11" s="48" t="s">
        <v>33</v>
      </c>
      <c r="Y11" s="48" t="s">
        <v>33</v>
      </c>
      <c r="Z11" s="48" t="s">
        <v>33</v>
      </c>
      <c r="AA11" s="48" t="s">
        <v>33</v>
      </c>
    </row>
    <row r="12" spans="1:28" customFormat="1" x14ac:dyDescent="0.2">
      <c r="A12" s="45" t="s">
        <v>29</v>
      </c>
      <c r="B12" s="45" t="s">
        <v>39</v>
      </c>
      <c r="C12" s="45" t="s">
        <v>36</v>
      </c>
      <c r="D12" s="63">
        <f t="shared" si="0"/>
        <v>80</v>
      </c>
      <c r="E12" s="64">
        <f t="shared" si="1"/>
        <v>80</v>
      </c>
      <c r="F12" s="91">
        <v>80</v>
      </c>
      <c r="G12" s="48" t="s">
        <v>33</v>
      </c>
      <c r="H12" s="64">
        <v>80</v>
      </c>
      <c r="I12" s="64">
        <v>0</v>
      </c>
      <c r="J12" s="48" t="s">
        <v>33</v>
      </c>
      <c r="K12" s="48" t="s">
        <v>33</v>
      </c>
      <c r="L12" s="48" t="s">
        <v>33</v>
      </c>
      <c r="M12" s="48" t="s">
        <v>33</v>
      </c>
      <c r="N12" s="48" t="s">
        <v>33</v>
      </c>
      <c r="O12" s="48" t="s">
        <v>33</v>
      </c>
      <c r="P12" s="48" t="s">
        <v>33</v>
      </c>
      <c r="Q12" s="64">
        <v>121</v>
      </c>
      <c r="R12" s="64">
        <v>121</v>
      </c>
      <c r="S12" s="48" t="s">
        <v>33</v>
      </c>
      <c r="T12" s="48" t="s">
        <v>33</v>
      </c>
      <c r="U12" s="48" t="s">
        <v>33</v>
      </c>
      <c r="V12" s="48" t="s">
        <v>33</v>
      </c>
      <c r="W12" s="48" t="s">
        <v>33</v>
      </c>
      <c r="X12" s="48" t="s">
        <v>33</v>
      </c>
      <c r="Y12" s="48" t="s">
        <v>33</v>
      </c>
      <c r="Z12" s="48" t="s">
        <v>33</v>
      </c>
      <c r="AA12" s="48" t="s">
        <v>33</v>
      </c>
    </row>
    <row r="13" spans="1:28" customFormat="1" x14ac:dyDescent="0.2">
      <c r="A13" s="45" t="s">
        <v>29</v>
      </c>
      <c r="B13" s="45" t="s">
        <v>40</v>
      </c>
      <c r="C13" s="45" t="s">
        <v>36</v>
      </c>
      <c r="D13" s="63">
        <f t="shared" si="0"/>
        <v>125</v>
      </c>
      <c r="E13" s="64">
        <f t="shared" si="1"/>
        <v>125</v>
      </c>
      <c r="F13" s="91">
        <v>125</v>
      </c>
      <c r="G13" s="48" t="s">
        <v>33</v>
      </c>
      <c r="H13" s="64">
        <v>125</v>
      </c>
      <c r="I13" s="48" t="s">
        <v>33</v>
      </c>
      <c r="J13" s="48" t="s">
        <v>33</v>
      </c>
      <c r="K13" s="48" t="s">
        <v>33</v>
      </c>
      <c r="L13" s="48" t="s">
        <v>33</v>
      </c>
      <c r="M13" s="48" t="s">
        <v>33</v>
      </c>
      <c r="N13" s="48" t="s">
        <v>33</v>
      </c>
      <c r="O13" s="48" t="s">
        <v>33</v>
      </c>
      <c r="P13" s="48" t="s">
        <v>33</v>
      </c>
      <c r="Q13" s="48" t="s">
        <v>33</v>
      </c>
      <c r="R13" s="48" t="s">
        <v>33</v>
      </c>
      <c r="S13" s="48" t="s">
        <v>33</v>
      </c>
      <c r="T13" s="48" t="s">
        <v>33</v>
      </c>
      <c r="U13" s="48" t="s">
        <v>33</v>
      </c>
      <c r="V13" s="48" t="s">
        <v>33</v>
      </c>
      <c r="W13" s="48" t="s">
        <v>33</v>
      </c>
      <c r="X13" s="48" t="s">
        <v>33</v>
      </c>
      <c r="Y13" s="48" t="s">
        <v>33</v>
      </c>
      <c r="Z13" s="48" t="s">
        <v>33</v>
      </c>
      <c r="AA13" s="48" t="s">
        <v>33</v>
      </c>
    </row>
    <row r="14" spans="1:28" customFormat="1" x14ac:dyDescent="0.2">
      <c r="A14" s="45" t="s">
        <v>29</v>
      </c>
      <c r="B14" s="45" t="s">
        <v>41</v>
      </c>
      <c r="C14" s="45" t="s">
        <v>42</v>
      </c>
      <c r="D14" s="63">
        <f t="shared" si="0"/>
        <v>70</v>
      </c>
      <c r="E14" s="64">
        <f t="shared" si="1"/>
        <v>70</v>
      </c>
      <c r="F14" s="91">
        <f>$F$4</f>
        <v>70</v>
      </c>
      <c r="G14" s="48" t="s">
        <v>33</v>
      </c>
      <c r="H14" s="48">
        <f>H4</f>
        <v>91</v>
      </c>
      <c r="I14" s="64">
        <v>0</v>
      </c>
      <c r="J14" s="48" t="s">
        <v>33</v>
      </c>
      <c r="K14" s="48" t="s">
        <v>33</v>
      </c>
      <c r="L14" s="64">
        <f>F14</f>
        <v>70</v>
      </c>
      <c r="M14" s="65">
        <f>M4+L14</f>
        <v>161</v>
      </c>
      <c r="N14" s="65">
        <f>L14</f>
        <v>70</v>
      </c>
      <c r="O14" s="64">
        <f>L14+O4</f>
        <v>119</v>
      </c>
      <c r="P14" s="64">
        <v>30</v>
      </c>
      <c r="Q14" s="65">
        <f>P14+Q4</f>
        <v>110</v>
      </c>
      <c r="R14" s="65">
        <f>P14+R4</f>
        <v>131</v>
      </c>
      <c r="S14" s="64">
        <f>P14+S4</f>
        <v>110</v>
      </c>
      <c r="T14" s="48" t="s">
        <v>33</v>
      </c>
      <c r="U14" s="48" t="s">
        <v>33</v>
      </c>
      <c r="V14" s="48" t="s">
        <v>33</v>
      </c>
      <c r="W14" s="48" t="s">
        <v>33</v>
      </c>
      <c r="X14" s="48" t="s">
        <v>33</v>
      </c>
      <c r="Y14" s="48" t="s">
        <v>33</v>
      </c>
      <c r="Z14" s="48" t="s">
        <v>33</v>
      </c>
      <c r="AA14" s="48" t="s">
        <v>33</v>
      </c>
    </row>
    <row r="15" spans="1:28" customFormat="1" x14ac:dyDescent="0.2">
      <c r="A15" s="45" t="s">
        <v>29</v>
      </c>
      <c r="B15" s="45" t="s">
        <v>43</v>
      </c>
      <c r="C15" s="45" t="s">
        <v>44</v>
      </c>
      <c r="D15" s="63">
        <f t="shared" si="0"/>
        <v>87</v>
      </c>
      <c r="E15" s="91">
        <f t="shared" si="1"/>
        <v>87</v>
      </c>
      <c r="F15" s="53">
        <f>F5</f>
        <v>87</v>
      </c>
      <c r="G15" s="94" t="s">
        <v>33</v>
      </c>
      <c r="H15" s="53">
        <f>H5</f>
        <v>108</v>
      </c>
      <c r="I15" s="53">
        <v>0</v>
      </c>
      <c r="J15" s="94" t="s">
        <v>33</v>
      </c>
      <c r="K15" s="94" t="s">
        <v>33</v>
      </c>
      <c r="L15" s="53">
        <v>87</v>
      </c>
      <c r="M15" s="53">
        <f>M5</f>
        <v>161</v>
      </c>
      <c r="N15" s="53">
        <f>ROUND(N5,0)</f>
        <v>77</v>
      </c>
      <c r="O15" s="91">
        <f>O5</f>
        <v>49</v>
      </c>
      <c r="P15" s="53">
        <f>F15</f>
        <v>87</v>
      </c>
      <c r="Q15" s="91">
        <f>Q4</f>
        <v>80</v>
      </c>
      <c r="R15" s="91">
        <f>R4</f>
        <v>101</v>
      </c>
      <c r="S15" s="91">
        <f>S4</f>
        <v>80</v>
      </c>
      <c r="T15" s="48" t="s">
        <v>33</v>
      </c>
      <c r="U15" s="48" t="s">
        <v>33</v>
      </c>
      <c r="V15" s="48" t="s">
        <v>33</v>
      </c>
      <c r="W15" s="48" t="s">
        <v>33</v>
      </c>
      <c r="X15" s="48" t="s">
        <v>33</v>
      </c>
      <c r="Y15" s="48" t="s">
        <v>33</v>
      </c>
      <c r="Z15" s="46">
        <f>Z5</f>
        <v>108</v>
      </c>
      <c r="AA15" s="46">
        <f>I15</f>
        <v>0</v>
      </c>
    </row>
    <row r="16" spans="1:28" customFormat="1" x14ac:dyDescent="0.2">
      <c r="A16" s="45" t="s">
        <v>29</v>
      </c>
      <c r="B16" s="45" t="s">
        <v>45</v>
      </c>
      <c r="C16" s="45" t="s">
        <v>31</v>
      </c>
      <c r="D16" s="63">
        <f t="shared" si="0"/>
        <v>70</v>
      </c>
      <c r="E16" s="64">
        <f t="shared" si="1"/>
        <v>70</v>
      </c>
      <c r="F16" s="91">
        <f>$F$4</f>
        <v>70</v>
      </c>
      <c r="G16" s="48" t="s">
        <v>33</v>
      </c>
      <c r="H16" s="64">
        <f>F16</f>
        <v>70</v>
      </c>
      <c r="I16" s="65">
        <v>0</v>
      </c>
      <c r="J16" s="64">
        <f>F16</f>
        <v>70</v>
      </c>
      <c r="K16" s="64">
        <f>F16</f>
        <v>70</v>
      </c>
      <c r="L16" s="64">
        <v>30</v>
      </c>
      <c r="M16" s="64">
        <f>L16+M4</f>
        <v>121</v>
      </c>
      <c r="N16" s="64">
        <f>ROUND(L16+N4,0)</f>
        <v>37</v>
      </c>
      <c r="O16" s="51">
        <f>'[2]Price Increase Approval'!$G$29+F16-L16</f>
        <v>89</v>
      </c>
      <c r="P16" s="64">
        <v>30</v>
      </c>
      <c r="Q16" s="65">
        <f>P16+Q4</f>
        <v>110</v>
      </c>
      <c r="R16" s="65">
        <f>P16+R4</f>
        <v>131</v>
      </c>
      <c r="S16" s="64">
        <f>P16+S4</f>
        <v>110</v>
      </c>
      <c r="T16" s="81">
        <f t="shared" ref="T16:Y16" si="2">$F16</f>
        <v>70</v>
      </c>
      <c r="U16" s="81">
        <f t="shared" si="2"/>
        <v>70</v>
      </c>
      <c r="V16" s="81">
        <f t="shared" si="2"/>
        <v>70</v>
      </c>
      <c r="W16" s="81">
        <f t="shared" si="2"/>
        <v>70</v>
      </c>
      <c r="X16" s="81">
        <f t="shared" si="2"/>
        <v>70</v>
      </c>
      <c r="Y16" s="81">
        <f t="shared" si="2"/>
        <v>70</v>
      </c>
      <c r="Z16" s="48" t="s">
        <v>33</v>
      </c>
      <c r="AA16" s="48" t="s">
        <v>33</v>
      </c>
    </row>
    <row r="17" spans="1:28" customFormat="1" x14ac:dyDescent="0.2">
      <c r="A17" s="45" t="s">
        <v>29</v>
      </c>
      <c r="B17" s="45" t="s">
        <v>46</v>
      </c>
      <c r="C17" s="45" t="s">
        <v>47</v>
      </c>
      <c r="D17" s="63">
        <f t="shared" si="0"/>
        <v>70</v>
      </c>
      <c r="E17" s="64">
        <f t="shared" si="1"/>
        <v>70</v>
      </c>
      <c r="F17" s="91">
        <f>$F$4</f>
        <v>70</v>
      </c>
      <c r="G17" s="48" t="s">
        <v>33</v>
      </c>
      <c r="H17" s="64">
        <f>F17</f>
        <v>70</v>
      </c>
      <c r="I17" s="64">
        <v>0</v>
      </c>
      <c r="J17" s="48" t="s">
        <v>33</v>
      </c>
      <c r="K17" s="48" t="s">
        <v>33</v>
      </c>
      <c r="L17" s="48" t="s">
        <v>33</v>
      </c>
      <c r="M17" s="48" t="s">
        <v>33</v>
      </c>
      <c r="N17" s="48" t="s">
        <v>33</v>
      </c>
      <c r="O17" s="48" t="s">
        <v>33</v>
      </c>
      <c r="P17" s="64">
        <v>30</v>
      </c>
      <c r="Q17" s="65">
        <f>P17+Q4</f>
        <v>110</v>
      </c>
      <c r="R17" s="65">
        <f>P17+R4</f>
        <v>131</v>
      </c>
      <c r="S17" s="64">
        <f>P17+S4</f>
        <v>110</v>
      </c>
      <c r="T17" s="48" t="s">
        <v>33</v>
      </c>
      <c r="U17" s="48" t="s">
        <v>33</v>
      </c>
      <c r="V17" s="48" t="s">
        <v>33</v>
      </c>
      <c r="W17" s="48" t="s">
        <v>33</v>
      </c>
      <c r="X17" s="48" t="s">
        <v>33</v>
      </c>
      <c r="Y17" s="48" t="s">
        <v>33</v>
      </c>
      <c r="Z17" s="48" t="s">
        <v>33</v>
      </c>
      <c r="AA17" s="48" t="s">
        <v>33</v>
      </c>
    </row>
    <row r="18" spans="1:28" customFormat="1" x14ac:dyDescent="0.2">
      <c r="A18" s="45" t="s">
        <v>29</v>
      </c>
      <c r="B18" s="45" t="s">
        <v>48</v>
      </c>
      <c r="C18" s="45" t="s">
        <v>49</v>
      </c>
      <c r="D18" s="63">
        <f t="shared" si="0"/>
        <v>70</v>
      </c>
      <c r="E18" s="64">
        <f t="shared" si="1"/>
        <v>70</v>
      </c>
      <c r="F18" s="91">
        <f>$F$4</f>
        <v>70</v>
      </c>
      <c r="G18" s="48" t="s">
        <v>33</v>
      </c>
      <c r="H18" s="64">
        <f>F18</f>
        <v>70</v>
      </c>
      <c r="I18" s="64">
        <v>0</v>
      </c>
      <c r="J18" s="48" t="s">
        <v>33</v>
      </c>
      <c r="K18" s="48" t="s">
        <v>33</v>
      </c>
      <c r="L18" s="48" t="s">
        <v>33</v>
      </c>
      <c r="M18" s="48" t="s">
        <v>33</v>
      </c>
      <c r="N18" s="48" t="s">
        <v>33</v>
      </c>
      <c r="O18" s="48" t="s">
        <v>33</v>
      </c>
      <c r="P18" s="64">
        <v>30</v>
      </c>
      <c r="Q18" s="65">
        <f>P18+Q4</f>
        <v>110</v>
      </c>
      <c r="R18" s="65">
        <f>P18+R4</f>
        <v>131</v>
      </c>
      <c r="S18" s="64">
        <f>P18+S4</f>
        <v>110</v>
      </c>
      <c r="T18" s="48" t="s">
        <v>33</v>
      </c>
      <c r="U18" s="48" t="s">
        <v>33</v>
      </c>
      <c r="V18" s="48" t="s">
        <v>33</v>
      </c>
      <c r="W18" s="48" t="s">
        <v>33</v>
      </c>
      <c r="X18" s="48" t="s">
        <v>33</v>
      </c>
      <c r="Y18" s="48" t="s">
        <v>33</v>
      </c>
      <c r="Z18" s="48" t="s">
        <v>33</v>
      </c>
      <c r="AA18" s="48" t="s">
        <v>33</v>
      </c>
    </row>
    <row r="19" spans="1:28" customFormat="1" x14ac:dyDescent="0.2">
      <c r="A19" s="45" t="s">
        <v>67</v>
      </c>
      <c r="B19" s="45" t="s">
        <v>68</v>
      </c>
      <c r="C19" s="45" t="s">
        <v>31</v>
      </c>
      <c r="D19" s="63">
        <f t="shared" si="0"/>
        <v>56</v>
      </c>
      <c r="E19" s="64">
        <f t="shared" si="1"/>
        <v>56</v>
      </c>
      <c r="F19" s="92">
        <v>56</v>
      </c>
      <c r="G19" s="48" t="s">
        <v>33</v>
      </c>
      <c r="H19" s="48" t="s">
        <v>33</v>
      </c>
      <c r="I19" s="46">
        <v>0</v>
      </c>
      <c r="J19" s="48" t="s">
        <v>33</v>
      </c>
      <c r="K19" s="48" t="s">
        <v>33</v>
      </c>
      <c r="L19" s="46">
        <v>30</v>
      </c>
      <c r="M19" s="46">
        <f>30+46</f>
        <v>76</v>
      </c>
      <c r="N19" s="46">
        <v>36</v>
      </c>
      <c r="O19" s="47">
        <v>84</v>
      </c>
      <c r="P19" s="48" t="s">
        <v>33</v>
      </c>
      <c r="Q19" s="48" t="s">
        <v>33</v>
      </c>
      <c r="R19" s="48" t="s">
        <v>33</v>
      </c>
      <c r="S19" s="48" t="s">
        <v>33</v>
      </c>
      <c r="T19" s="48" t="s">
        <v>33</v>
      </c>
      <c r="U19" s="48" t="s">
        <v>33</v>
      </c>
      <c r="V19" s="48" t="s">
        <v>33</v>
      </c>
      <c r="W19" s="48" t="s">
        <v>33</v>
      </c>
      <c r="X19" s="48" t="s">
        <v>33</v>
      </c>
      <c r="Y19" s="48" t="s">
        <v>33</v>
      </c>
      <c r="Z19" s="48" t="s">
        <v>33</v>
      </c>
      <c r="AA19" s="48" t="s">
        <v>33</v>
      </c>
    </row>
    <row r="20" spans="1:28" x14ac:dyDescent="0.2">
      <c r="A20" s="45" t="s">
        <v>67</v>
      </c>
      <c r="B20" s="45" t="s">
        <v>69</v>
      </c>
      <c r="C20" s="45" t="s">
        <v>36</v>
      </c>
      <c r="D20" s="63">
        <f t="shared" si="0"/>
        <v>56</v>
      </c>
      <c r="E20" s="64">
        <f t="shared" si="1"/>
        <v>56</v>
      </c>
      <c r="F20" s="92">
        <v>56</v>
      </c>
      <c r="G20" s="47">
        <v>71</v>
      </c>
      <c r="H20" s="48" t="s">
        <v>33</v>
      </c>
      <c r="I20" s="49">
        <v>0</v>
      </c>
      <c r="J20" s="48" t="s">
        <v>33</v>
      </c>
      <c r="K20" s="48" t="s">
        <v>33</v>
      </c>
      <c r="L20" s="51">
        <v>0</v>
      </c>
      <c r="M20" s="51">
        <v>46</v>
      </c>
      <c r="N20" s="51">
        <v>6</v>
      </c>
      <c r="O20" s="47">
        <v>54</v>
      </c>
      <c r="P20" s="48" t="s">
        <v>33</v>
      </c>
      <c r="Q20" s="48" t="s">
        <v>33</v>
      </c>
      <c r="R20" s="48" t="s">
        <v>33</v>
      </c>
      <c r="S20" s="48" t="s">
        <v>33</v>
      </c>
      <c r="T20" s="48" t="s">
        <v>33</v>
      </c>
      <c r="U20" s="48" t="s">
        <v>33</v>
      </c>
      <c r="V20" s="48" t="s">
        <v>33</v>
      </c>
      <c r="W20" s="48" t="s">
        <v>33</v>
      </c>
      <c r="X20" s="48" t="s">
        <v>33</v>
      </c>
      <c r="Y20" s="48" t="s">
        <v>33</v>
      </c>
      <c r="Z20" s="48" t="s">
        <v>33</v>
      </c>
      <c r="AA20" s="48" t="s">
        <v>33</v>
      </c>
      <c r="AB20" s="2"/>
    </row>
    <row r="21" spans="1:28" x14ac:dyDescent="0.2">
      <c r="A21" s="45" t="s">
        <v>67</v>
      </c>
      <c r="B21" s="45" t="s">
        <v>70</v>
      </c>
      <c r="C21" s="45" t="s">
        <v>36</v>
      </c>
      <c r="D21" s="63">
        <f t="shared" si="0"/>
        <v>56</v>
      </c>
      <c r="E21" s="64">
        <f t="shared" si="1"/>
        <v>56</v>
      </c>
      <c r="F21" s="92">
        <v>56</v>
      </c>
      <c r="G21" s="47">
        <v>71</v>
      </c>
      <c r="H21" s="48" t="s">
        <v>33</v>
      </c>
      <c r="I21" s="49">
        <v>0</v>
      </c>
      <c r="J21" s="48" t="s">
        <v>33</v>
      </c>
      <c r="K21" s="48" t="s">
        <v>33</v>
      </c>
      <c r="L21" s="51">
        <v>0</v>
      </c>
      <c r="M21" s="51">
        <v>46</v>
      </c>
      <c r="N21" s="51">
        <v>6</v>
      </c>
      <c r="O21" s="47">
        <v>54</v>
      </c>
      <c r="P21" s="48" t="s">
        <v>33</v>
      </c>
      <c r="Q21" s="48" t="s">
        <v>33</v>
      </c>
      <c r="R21" s="48" t="s">
        <v>33</v>
      </c>
      <c r="S21" s="48" t="s">
        <v>33</v>
      </c>
      <c r="T21" s="48" t="s">
        <v>33</v>
      </c>
      <c r="U21" s="48" t="s">
        <v>33</v>
      </c>
      <c r="V21" s="48" t="s">
        <v>33</v>
      </c>
      <c r="W21" s="48" t="s">
        <v>33</v>
      </c>
      <c r="X21" s="48" t="s">
        <v>33</v>
      </c>
      <c r="Y21" s="48" t="s">
        <v>33</v>
      </c>
      <c r="Z21" s="48" t="s">
        <v>33</v>
      </c>
      <c r="AA21" s="48" t="s">
        <v>33</v>
      </c>
      <c r="AB21" s="2"/>
    </row>
    <row r="22" spans="1:28" x14ac:dyDescent="0.2">
      <c r="A22" s="45" t="s">
        <v>67</v>
      </c>
      <c r="B22" s="45" t="s">
        <v>71</v>
      </c>
      <c r="C22" s="45" t="s">
        <v>49</v>
      </c>
      <c r="D22" s="63">
        <f t="shared" si="0"/>
        <v>56</v>
      </c>
      <c r="E22" s="64">
        <f t="shared" si="1"/>
        <v>56</v>
      </c>
      <c r="F22" s="92">
        <v>56</v>
      </c>
      <c r="G22" s="48" t="s">
        <v>33</v>
      </c>
      <c r="H22" s="48" t="s">
        <v>33</v>
      </c>
      <c r="I22" s="49">
        <v>0</v>
      </c>
      <c r="J22" s="48" t="s">
        <v>33</v>
      </c>
      <c r="K22" s="48" t="s">
        <v>33</v>
      </c>
      <c r="L22" s="51">
        <v>0</v>
      </c>
      <c r="M22" s="51">
        <v>46</v>
      </c>
      <c r="N22" s="51">
        <v>6</v>
      </c>
      <c r="O22" s="47">
        <v>54</v>
      </c>
      <c r="P22" s="48" t="s">
        <v>33</v>
      </c>
      <c r="Q22" s="48" t="s">
        <v>33</v>
      </c>
      <c r="R22" s="48" t="s">
        <v>33</v>
      </c>
      <c r="S22" s="48" t="s">
        <v>33</v>
      </c>
      <c r="T22" s="48" t="s">
        <v>33</v>
      </c>
      <c r="U22" s="48" t="s">
        <v>33</v>
      </c>
      <c r="V22" s="48" t="s">
        <v>33</v>
      </c>
      <c r="W22" s="48" t="s">
        <v>33</v>
      </c>
      <c r="X22" s="48" t="s">
        <v>33</v>
      </c>
      <c r="Y22" s="48" t="s">
        <v>33</v>
      </c>
      <c r="Z22" s="48" t="s">
        <v>33</v>
      </c>
      <c r="AA22" s="48" t="s">
        <v>33</v>
      </c>
      <c r="AB22" s="2"/>
    </row>
    <row r="23" spans="1:28" x14ac:dyDescent="0.2">
      <c r="A23" s="45" t="s">
        <v>67</v>
      </c>
      <c r="B23" s="45" t="s">
        <v>72</v>
      </c>
      <c r="C23" s="45" t="s">
        <v>31</v>
      </c>
      <c r="D23" s="63">
        <f t="shared" si="0"/>
        <v>56</v>
      </c>
      <c r="E23" s="64">
        <f t="shared" si="1"/>
        <v>56</v>
      </c>
      <c r="F23" s="92">
        <v>56</v>
      </c>
      <c r="G23" s="48" t="s">
        <v>33</v>
      </c>
      <c r="H23" s="48" t="s">
        <v>33</v>
      </c>
      <c r="I23" s="46">
        <v>0</v>
      </c>
      <c r="J23" s="48" t="s">
        <v>33</v>
      </c>
      <c r="K23" s="48" t="s">
        <v>33</v>
      </c>
      <c r="L23" s="47">
        <v>30</v>
      </c>
      <c r="M23" s="47">
        <f>30+46</f>
        <v>76</v>
      </c>
      <c r="N23" s="47">
        <f>30+6</f>
        <v>36</v>
      </c>
      <c r="O23" s="47">
        <v>84</v>
      </c>
      <c r="P23" s="48" t="s">
        <v>33</v>
      </c>
      <c r="Q23" s="48" t="s">
        <v>33</v>
      </c>
      <c r="R23" s="48" t="s">
        <v>33</v>
      </c>
      <c r="S23" s="48" t="s">
        <v>33</v>
      </c>
      <c r="T23" s="48" t="s">
        <v>33</v>
      </c>
      <c r="U23" s="48" t="s">
        <v>33</v>
      </c>
      <c r="V23" s="48" t="s">
        <v>33</v>
      </c>
      <c r="W23" s="48" t="s">
        <v>33</v>
      </c>
      <c r="X23" s="48" t="s">
        <v>33</v>
      </c>
      <c r="Y23" s="48" t="s">
        <v>33</v>
      </c>
      <c r="Z23" s="48" t="s">
        <v>33</v>
      </c>
      <c r="AA23" s="48" t="s">
        <v>33</v>
      </c>
      <c r="AB23" s="2"/>
    </row>
    <row r="24" spans="1:28" x14ac:dyDescent="0.2">
      <c r="A24" s="45" t="s">
        <v>67</v>
      </c>
      <c r="B24" s="45" t="s">
        <v>73</v>
      </c>
      <c r="C24" s="45" t="s">
        <v>44</v>
      </c>
      <c r="D24" s="63">
        <f t="shared" si="0"/>
        <v>63</v>
      </c>
      <c r="E24" s="64">
        <f t="shared" si="1"/>
        <v>63</v>
      </c>
      <c r="F24" s="91">
        <v>63</v>
      </c>
      <c r="G24" s="51">
        <f>63+15</f>
        <v>78</v>
      </c>
      <c r="H24" s="48" t="s">
        <v>33</v>
      </c>
      <c r="I24" s="49">
        <v>0</v>
      </c>
      <c r="J24" s="48" t="s">
        <v>33</v>
      </c>
      <c r="K24" s="48" t="s">
        <v>33</v>
      </c>
      <c r="L24" s="49">
        <v>0</v>
      </c>
      <c r="M24" s="51">
        <v>46</v>
      </c>
      <c r="N24" s="51">
        <v>6</v>
      </c>
      <c r="O24" s="47">
        <v>54</v>
      </c>
      <c r="P24" s="48" t="s">
        <v>33</v>
      </c>
      <c r="Q24" s="48" t="s">
        <v>33</v>
      </c>
      <c r="R24" s="48" t="s">
        <v>33</v>
      </c>
      <c r="S24" s="48" t="s">
        <v>33</v>
      </c>
      <c r="T24" s="48" t="s">
        <v>33</v>
      </c>
      <c r="U24" s="48" t="s">
        <v>33</v>
      </c>
      <c r="V24" s="48" t="s">
        <v>33</v>
      </c>
      <c r="W24" s="48" t="s">
        <v>33</v>
      </c>
      <c r="X24" s="48" t="s">
        <v>33</v>
      </c>
      <c r="Y24" s="48" t="s">
        <v>33</v>
      </c>
      <c r="Z24" s="48" t="s">
        <v>33</v>
      </c>
      <c r="AA24" s="48" t="s">
        <v>33</v>
      </c>
      <c r="AB24" s="2"/>
    </row>
    <row r="25" spans="1:28" x14ac:dyDescent="0.2">
      <c r="A25" s="45" t="s">
        <v>67</v>
      </c>
      <c r="B25" s="45" t="s">
        <v>74</v>
      </c>
      <c r="C25" s="45" t="s">
        <v>31</v>
      </c>
      <c r="D25" s="63">
        <f t="shared" si="0"/>
        <v>56</v>
      </c>
      <c r="E25" s="64">
        <f t="shared" si="1"/>
        <v>56</v>
      </c>
      <c r="F25" s="92">
        <v>56</v>
      </c>
      <c r="G25" s="47">
        <v>71</v>
      </c>
      <c r="H25" s="48" t="s">
        <v>33</v>
      </c>
      <c r="I25" s="46">
        <v>0</v>
      </c>
      <c r="J25" s="46">
        <v>56</v>
      </c>
      <c r="K25" s="46">
        <v>56</v>
      </c>
      <c r="L25" s="46">
        <v>30</v>
      </c>
      <c r="M25" s="46">
        <f>30+46</f>
        <v>76</v>
      </c>
      <c r="N25" s="46">
        <v>36</v>
      </c>
      <c r="O25" s="47">
        <v>84</v>
      </c>
      <c r="P25" s="48" t="s">
        <v>33</v>
      </c>
      <c r="Q25" s="48" t="s">
        <v>33</v>
      </c>
      <c r="R25" s="48" t="s">
        <v>33</v>
      </c>
      <c r="S25" s="48" t="s">
        <v>33</v>
      </c>
      <c r="T25" s="46">
        <v>56</v>
      </c>
      <c r="U25" s="46">
        <v>56</v>
      </c>
      <c r="V25" s="48" t="s">
        <v>33</v>
      </c>
      <c r="W25" s="46">
        <v>56</v>
      </c>
      <c r="X25" s="48" t="s">
        <v>33</v>
      </c>
      <c r="Y25" s="46">
        <v>56</v>
      </c>
      <c r="Z25" s="48" t="s">
        <v>33</v>
      </c>
      <c r="AA25" s="48" t="s">
        <v>33</v>
      </c>
      <c r="AB25" s="2"/>
    </row>
    <row r="26" spans="1:28" x14ac:dyDescent="0.2">
      <c r="A26" s="45" t="s">
        <v>67</v>
      </c>
      <c r="B26" s="45" t="s">
        <v>75</v>
      </c>
      <c r="C26" s="45" t="s">
        <v>31</v>
      </c>
      <c r="D26" s="63">
        <f t="shared" si="0"/>
        <v>56</v>
      </c>
      <c r="E26" s="64">
        <f t="shared" si="1"/>
        <v>56</v>
      </c>
      <c r="F26" s="92">
        <v>56</v>
      </c>
      <c r="G26" s="47">
        <v>71</v>
      </c>
      <c r="H26" s="48" t="s">
        <v>33</v>
      </c>
      <c r="I26" s="46">
        <v>0</v>
      </c>
      <c r="J26" s="46">
        <v>56</v>
      </c>
      <c r="K26" s="46">
        <v>56</v>
      </c>
      <c r="L26" s="46">
        <v>30</v>
      </c>
      <c r="M26" s="46">
        <f>30+46</f>
        <v>76</v>
      </c>
      <c r="N26" s="46">
        <v>36</v>
      </c>
      <c r="O26" s="47">
        <v>84</v>
      </c>
      <c r="P26" s="48" t="s">
        <v>33</v>
      </c>
      <c r="Q26" s="48" t="s">
        <v>33</v>
      </c>
      <c r="R26" s="48" t="s">
        <v>33</v>
      </c>
      <c r="S26" s="48" t="s">
        <v>33</v>
      </c>
      <c r="T26" s="46">
        <v>56</v>
      </c>
      <c r="U26" s="46">
        <v>56</v>
      </c>
      <c r="V26" s="48" t="s">
        <v>33</v>
      </c>
      <c r="W26" s="46">
        <v>56</v>
      </c>
      <c r="X26" s="48" t="s">
        <v>33</v>
      </c>
      <c r="Y26" s="46">
        <v>56</v>
      </c>
      <c r="Z26" s="48" t="s">
        <v>33</v>
      </c>
      <c r="AA26" s="48" t="s">
        <v>33</v>
      </c>
      <c r="AB26" s="2"/>
    </row>
    <row r="27" spans="1:28" x14ac:dyDescent="0.2">
      <c r="A27" s="45" t="s">
        <v>67</v>
      </c>
      <c r="B27" s="45" t="s">
        <v>76</v>
      </c>
      <c r="C27" s="45" t="s">
        <v>31</v>
      </c>
      <c r="D27" s="63">
        <f t="shared" si="0"/>
        <v>56</v>
      </c>
      <c r="E27" s="64">
        <f t="shared" si="1"/>
        <v>56</v>
      </c>
      <c r="F27" s="92">
        <v>56</v>
      </c>
      <c r="G27" s="48" t="s">
        <v>33</v>
      </c>
      <c r="H27" s="48" t="s">
        <v>33</v>
      </c>
      <c r="I27" s="46">
        <v>0</v>
      </c>
      <c r="J27" s="48" t="s">
        <v>33</v>
      </c>
      <c r="K27" s="48" t="s">
        <v>33</v>
      </c>
      <c r="L27" s="47">
        <v>30</v>
      </c>
      <c r="M27" s="47">
        <f>30+46</f>
        <v>76</v>
      </c>
      <c r="N27" s="47">
        <f>30+6</f>
        <v>36</v>
      </c>
      <c r="O27" s="47">
        <v>84</v>
      </c>
      <c r="P27" s="48" t="s">
        <v>33</v>
      </c>
      <c r="Q27" s="48" t="s">
        <v>33</v>
      </c>
      <c r="R27" s="48" t="s">
        <v>33</v>
      </c>
      <c r="S27" s="48" t="s">
        <v>33</v>
      </c>
      <c r="T27" s="48" t="s">
        <v>33</v>
      </c>
      <c r="U27" s="48" t="s">
        <v>33</v>
      </c>
      <c r="V27" s="48" t="s">
        <v>33</v>
      </c>
      <c r="W27" s="48" t="s">
        <v>33</v>
      </c>
      <c r="X27" s="48" t="s">
        <v>33</v>
      </c>
      <c r="Y27" s="48" t="s">
        <v>33</v>
      </c>
      <c r="Z27" s="48" t="s">
        <v>33</v>
      </c>
      <c r="AA27" s="48" t="s">
        <v>33</v>
      </c>
      <c r="AB27" s="2"/>
    </row>
    <row r="28" spans="1:28" x14ac:dyDescent="0.2">
      <c r="A28" s="45" t="s">
        <v>67</v>
      </c>
      <c r="B28" s="45" t="s">
        <v>77</v>
      </c>
      <c r="C28" s="45" t="s">
        <v>31</v>
      </c>
      <c r="D28" s="63">
        <f t="shared" si="0"/>
        <v>56</v>
      </c>
      <c r="E28" s="64">
        <f t="shared" si="1"/>
        <v>56</v>
      </c>
      <c r="F28" s="92">
        <v>56</v>
      </c>
      <c r="G28" s="47">
        <v>71</v>
      </c>
      <c r="H28" s="48" t="s">
        <v>33</v>
      </c>
      <c r="I28" s="46">
        <v>0</v>
      </c>
      <c r="J28" s="48" t="s">
        <v>33</v>
      </c>
      <c r="K28" s="48" t="s">
        <v>33</v>
      </c>
      <c r="L28" s="46">
        <v>30</v>
      </c>
      <c r="M28" s="46">
        <f>30+46</f>
        <v>76</v>
      </c>
      <c r="N28" s="46">
        <v>36</v>
      </c>
      <c r="O28" s="47">
        <v>84</v>
      </c>
      <c r="P28" s="48" t="s">
        <v>33</v>
      </c>
      <c r="Q28" s="48" t="s">
        <v>33</v>
      </c>
      <c r="R28" s="48" t="s">
        <v>33</v>
      </c>
      <c r="S28" s="48" t="s">
        <v>33</v>
      </c>
      <c r="T28" s="48" t="s">
        <v>33</v>
      </c>
      <c r="U28" s="48" t="s">
        <v>33</v>
      </c>
      <c r="V28" s="48" t="s">
        <v>33</v>
      </c>
      <c r="W28" s="48" t="s">
        <v>33</v>
      </c>
      <c r="X28" s="48" t="s">
        <v>33</v>
      </c>
      <c r="Y28" s="48" t="s">
        <v>33</v>
      </c>
      <c r="Z28" s="48" t="s">
        <v>33</v>
      </c>
      <c r="AA28" s="48" t="s">
        <v>33</v>
      </c>
      <c r="AB28" s="2"/>
    </row>
    <row r="31" spans="1:28" x14ac:dyDescent="0.2">
      <c r="N31" s="4">
        <f>47.5*1.04</f>
        <v>49.4</v>
      </c>
    </row>
    <row r="33" spans="1:29" x14ac:dyDescent="0.2">
      <c r="F33" s="4" t="s">
        <v>78</v>
      </c>
    </row>
    <row r="34" spans="1:29" x14ac:dyDescent="0.2">
      <c r="G34" s="41" t="s">
        <v>79</v>
      </c>
    </row>
    <row r="35" spans="1:29" x14ac:dyDescent="0.2">
      <c r="G35" s="41" t="s">
        <v>80</v>
      </c>
    </row>
    <row r="36" spans="1:29" x14ac:dyDescent="0.2">
      <c r="G36" s="41" t="s">
        <v>81</v>
      </c>
    </row>
    <row r="37" spans="1:29" x14ac:dyDescent="0.2">
      <c r="G37" s="41" t="s">
        <v>82</v>
      </c>
    </row>
    <row r="38" spans="1:29" x14ac:dyDescent="0.2">
      <c r="G38" s="41" t="s">
        <v>83</v>
      </c>
    </row>
    <row r="39" spans="1:29" x14ac:dyDescent="0.2">
      <c r="H39" s="40" t="s">
        <v>84</v>
      </c>
    </row>
    <row r="40" spans="1:29" x14ac:dyDescent="0.2">
      <c r="G40" s="40"/>
    </row>
    <row r="41" spans="1:29" x14ac:dyDescent="0.2">
      <c r="G41" s="40"/>
    </row>
    <row r="42" spans="1:29" x14ac:dyDescent="0.2">
      <c r="G42" s="40"/>
    </row>
    <row r="43" spans="1:29" ht="24" x14ac:dyDescent="0.3">
      <c r="A43" s="62" t="s">
        <v>65</v>
      </c>
      <c r="B43" s="62"/>
      <c r="G43" s="40"/>
    </row>
    <row r="44" spans="1:29" x14ac:dyDescent="0.2">
      <c r="A44" s="45"/>
      <c r="B44" s="1"/>
      <c r="C44" s="1"/>
      <c r="D44" s="1"/>
      <c r="E44" s="1"/>
      <c r="F44" s="1"/>
      <c r="G44" s="123" t="s">
        <v>57</v>
      </c>
      <c r="H44" s="123"/>
      <c r="I44" s="123"/>
      <c r="J44" s="123"/>
      <c r="K44" s="123"/>
      <c r="L44" s="123"/>
      <c r="M44" s="123"/>
      <c r="N44" s="124" t="s">
        <v>58</v>
      </c>
      <c r="O44" s="124"/>
      <c r="P44" s="124"/>
      <c r="Q44" s="124"/>
      <c r="R44" s="125" t="s">
        <v>59</v>
      </c>
      <c r="S44" s="125"/>
      <c r="T44" s="125"/>
      <c r="U44" s="125"/>
      <c r="V44" s="125"/>
      <c r="W44" s="125"/>
      <c r="X44" s="125"/>
      <c r="Y44" s="125"/>
      <c r="Z44" s="125"/>
      <c r="AA44" s="125"/>
      <c r="AB44" s="121" t="s">
        <v>60</v>
      </c>
      <c r="AC44" s="122"/>
    </row>
    <row r="45" spans="1:29" x14ac:dyDescent="0.2">
      <c r="A45" s="45" t="s">
        <v>0</v>
      </c>
      <c r="B45" s="1" t="s">
        <v>1</v>
      </c>
      <c r="C45" s="1" t="s">
        <v>2</v>
      </c>
      <c r="D45" s="1" t="s">
        <v>3</v>
      </c>
      <c r="E45" s="1" t="s">
        <v>4</v>
      </c>
      <c r="F45" s="1" t="s">
        <v>5</v>
      </c>
      <c r="G45" s="3" t="s">
        <v>6</v>
      </c>
      <c r="H45" s="3" t="s">
        <v>7</v>
      </c>
      <c r="I45" s="3" t="s">
        <v>8</v>
      </c>
      <c r="J45" s="3" t="s">
        <v>9</v>
      </c>
      <c r="K45" s="3" t="s">
        <v>10</v>
      </c>
      <c r="L45" s="3" t="s">
        <v>11</v>
      </c>
      <c r="M45" s="3" t="s">
        <v>12</v>
      </c>
      <c r="N45" s="8" t="s">
        <v>13</v>
      </c>
      <c r="O45" s="3" t="s">
        <v>14</v>
      </c>
      <c r="P45" s="3" t="s">
        <v>15</v>
      </c>
      <c r="Q45" s="3" t="s">
        <v>16</v>
      </c>
      <c r="R45" s="8" t="s">
        <v>17</v>
      </c>
      <c r="S45" s="8" t="s">
        <v>18</v>
      </c>
      <c r="T45" s="3" t="s">
        <v>19</v>
      </c>
      <c r="U45" s="3" t="s">
        <v>20</v>
      </c>
      <c r="V45" s="3" t="s">
        <v>21</v>
      </c>
      <c r="W45" s="3" t="s">
        <v>22</v>
      </c>
      <c r="X45" s="3" t="s">
        <v>23</v>
      </c>
      <c r="Y45" s="3" t="s">
        <v>24</v>
      </c>
      <c r="Z45" s="3" t="s">
        <v>25</v>
      </c>
      <c r="AA45" s="3" t="s">
        <v>26</v>
      </c>
      <c r="AB45" s="3" t="s">
        <v>27</v>
      </c>
      <c r="AC45" s="3" t="s">
        <v>28</v>
      </c>
    </row>
    <row r="46" spans="1:29" customFormat="1" x14ac:dyDescent="0.2">
      <c r="A46" s="45" t="s">
        <v>29</v>
      </c>
      <c r="B46" s="45" t="s">
        <v>30</v>
      </c>
      <c r="C46" s="45" t="s">
        <v>31</v>
      </c>
      <c r="D46" s="45" t="s">
        <v>32</v>
      </c>
      <c r="E46" s="45">
        <v>1</v>
      </c>
      <c r="F46" s="63">
        <f>D7*E46</f>
        <v>70</v>
      </c>
      <c r="G46" s="64">
        <f t="shared" ref="G46:H57" si="3">(E7-$D7)*$E46</f>
        <v>0</v>
      </c>
      <c r="H46" s="64">
        <f t="shared" si="3"/>
        <v>0</v>
      </c>
      <c r="I46" s="48" t="s">
        <v>33</v>
      </c>
      <c r="J46" s="48" t="s">
        <v>33</v>
      </c>
      <c r="K46" s="64">
        <f t="shared" ref="K46:Q49" si="4">(I7-$D7)*$E46</f>
        <v>-70</v>
      </c>
      <c r="L46" s="48" t="s">
        <v>33</v>
      </c>
      <c r="M46" s="48" t="s">
        <v>33</v>
      </c>
      <c r="N46" s="48" t="s">
        <v>33</v>
      </c>
      <c r="O46" s="48" t="s">
        <v>33</v>
      </c>
      <c r="P46" s="48" t="s">
        <v>33</v>
      </c>
      <c r="Q46" s="48" t="s">
        <v>33</v>
      </c>
      <c r="R46" s="64">
        <f t="shared" ref="R46:S50" si="5">(P7-$D7)*$E46</f>
        <v>-40</v>
      </c>
      <c r="S46" s="64">
        <f t="shared" si="5"/>
        <v>40</v>
      </c>
      <c r="T46" s="48" t="s">
        <v>33</v>
      </c>
      <c r="U46" s="64">
        <f t="shared" ref="U46:X50" si="6">(S7-$D7)*$E46</f>
        <v>40</v>
      </c>
      <c r="V46" s="48" t="s">
        <v>33</v>
      </c>
      <c r="W46" s="48" t="s">
        <v>33</v>
      </c>
      <c r="X46" s="48" t="s">
        <v>33</v>
      </c>
      <c r="Y46" s="48" t="s">
        <v>33</v>
      </c>
      <c r="Z46" s="48" t="s">
        <v>33</v>
      </c>
      <c r="AA46" s="48" t="s">
        <v>33</v>
      </c>
      <c r="AB46" s="48" t="s">
        <v>33</v>
      </c>
      <c r="AC46" s="48" t="s">
        <v>33</v>
      </c>
    </row>
    <row r="47" spans="1:29" customFormat="1" x14ac:dyDescent="0.2">
      <c r="A47" s="45" t="s">
        <v>29</v>
      </c>
      <c r="B47" s="45" t="s">
        <v>34</v>
      </c>
      <c r="C47" s="45" t="s">
        <v>31</v>
      </c>
      <c r="D47" s="45" t="s">
        <v>32</v>
      </c>
      <c r="E47" s="45">
        <v>1</v>
      </c>
      <c r="F47" s="63">
        <f t="shared" ref="F47:F57" si="7">D8*E47</f>
        <v>70</v>
      </c>
      <c r="G47" s="64">
        <f t="shared" si="3"/>
        <v>0</v>
      </c>
      <c r="H47" s="64">
        <f t="shared" si="3"/>
        <v>0</v>
      </c>
      <c r="I47" s="48" t="s">
        <v>33</v>
      </c>
      <c r="J47" s="48" t="s">
        <v>33</v>
      </c>
      <c r="K47" s="64">
        <f t="shared" si="4"/>
        <v>-70</v>
      </c>
      <c r="L47" s="64">
        <f>(J8-$D8)*$E47</f>
        <v>0</v>
      </c>
      <c r="M47" s="64">
        <f>(K8-$D8)*$E47</f>
        <v>0</v>
      </c>
      <c r="N47" s="64">
        <f t="shared" si="4"/>
        <v>-40</v>
      </c>
      <c r="O47" s="48" t="s">
        <v>33</v>
      </c>
      <c r="P47" s="64">
        <f t="shared" si="4"/>
        <v>-33</v>
      </c>
      <c r="Q47" s="64">
        <f t="shared" si="4"/>
        <v>19</v>
      </c>
      <c r="R47" s="64">
        <f t="shared" si="5"/>
        <v>-40</v>
      </c>
      <c r="S47" s="64">
        <f t="shared" si="5"/>
        <v>40</v>
      </c>
      <c r="T47" s="93" t="s">
        <v>33</v>
      </c>
      <c r="U47" s="64">
        <f t="shared" si="6"/>
        <v>40</v>
      </c>
      <c r="V47" s="64">
        <f t="shared" si="6"/>
        <v>0</v>
      </c>
      <c r="W47" s="64">
        <f t="shared" si="6"/>
        <v>0</v>
      </c>
      <c r="X47" s="64">
        <f t="shared" si="6"/>
        <v>0</v>
      </c>
      <c r="Y47" s="48" t="s">
        <v>33</v>
      </c>
      <c r="Z47" s="48" t="s">
        <v>33</v>
      </c>
      <c r="AA47" s="48" t="s">
        <v>33</v>
      </c>
      <c r="AB47" s="48" t="s">
        <v>33</v>
      </c>
      <c r="AC47" s="48" t="s">
        <v>33</v>
      </c>
    </row>
    <row r="48" spans="1:29" customFormat="1" x14ac:dyDescent="0.2">
      <c r="A48" s="45" t="s">
        <v>29</v>
      </c>
      <c r="B48" s="45" t="s">
        <v>35</v>
      </c>
      <c r="C48" s="45" t="s">
        <v>36</v>
      </c>
      <c r="D48" s="45" t="s">
        <v>32</v>
      </c>
      <c r="E48" s="45">
        <v>1</v>
      </c>
      <c r="F48" s="63">
        <f t="shared" si="7"/>
        <v>49</v>
      </c>
      <c r="G48" s="64">
        <f t="shared" si="3"/>
        <v>0</v>
      </c>
      <c r="H48" s="64">
        <f t="shared" si="3"/>
        <v>0</v>
      </c>
      <c r="I48" s="48" t="s">
        <v>33</v>
      </c>
      <c r="J48" s="48" t="s">
        <v>33</v>
      </c>
      <c r="K48" s="48" t="s">
        <v>33</v>
      </c>
      <c r="L48" s="48" t="s">
        <v>33</v>
      </c>
      <c r="M48" s="48" t="s">
        <v>33</v>
      </c>
      <c r="N48" s="48" t="s">
        <v>33</v>
      </c>
      <c r="O48" s="48" t="s">
        <v>33</v>
      </c>
      <c r="P48" s="48" t="s">
        <v>33</v>
      </c>
      <c r="Q48" s="48" t="s">
        <v>33</v>
      </c>
      <c r="R48" s="64">
        <f t="shared" si="5"/>
        <v>-40</v>
      </c>
      <c r="S48" s="64">
        <f>(Q9-$D9)*$E48</f>
        <v>40</v>
      </c>
      <c r="T48" s="48" t="s">
        <v>33</v>
      </c>
      <c r="U48" s="64">
        <f t="shared" si="6"/>
        <v>40</v>
      </c>
      <c r="V48" s="48" t="s">
        <v>33</v>
      </c>
      <c r="W48" s="48" t="s">
        <v>33</v>
      </c>
      <c r="X48" s="48" t="s">
        <v>33</v>
      </c>
      <c r="Y48" s="48" t="s">
        <v>33</v>
      </c>
      <c r="Z48" s="48" t="s">
        <v>33</v>
      </c>
      <c r="AA48" s="48" t="s">
        <v>33</v>
      </c>
      <c r="AB48" s="48" t="s">
        <v>33</v>
      </c>
      <c r="AC48" s="48" t="s">
        <v>33</v>
      </c>
    </row>
    <row r="49" spans="1:29" customFormat="1" x14ac:dyDescent="0.2">
      <c r="A49" s="45" t="s">
        <v>29</v>
      </c>
      <c r="B49" s="45" t="s">
        <v>37</v>
      </c>
      <c r="C49" s="45" t="s">
        <v>36</v>
      </c>
      <c r="D49" s="45" t="s">
        <v>32</v>
      </c>
      <c r="E49" s="45">
        <v>1</v>
      </c>
      <c r="F49" s="63">
        <f t="shared" si="7"/>
        <v>20</v>
      </c>
      <c r="G49" s="64">
        <f t="shared" si="3"/>
        <v>0</v>
      </c>
      <c r="H49" s="64">
        <f t="shared" si="3"/>
        <v>0</v>
      </c>
      <c r="I49" s="48" t="s">
        <v>33</v>
      </c>
      <c r="J49" s="48" t="s">
        <v>33</v>
      </c>
      <c r="K49" s="64">
        <f t="shared" si="4"/>
        <v>-20</v>
      </c>
      <c r="L49" s="48" t="s">
        <v>33</v>
      </c>
      <c r="M49" s="48" t="s">
        <v>33</v>
      </c>
      <c r="N49" s="64">
        <f t="shared" ref="N49:Q50" si="8">(L10-$D10)*$E49</f>
        <v>30</v>
      </c>
      <c r="O49" s="48" t="s">
        <v>33</v>
      </c>
      <c r="P49" s="64">
        <f t="shared" si="8"/>
        <v>30</v>
      </c>
      <c r="Q49" s="64">
        <f t="shared" si="8"/>
        <v>119</v>
      </c>
      <c r="R49" s="64">
        <f t="shared" si="5"/>
        <v>30</v>
      </c>
      <c r="S49" s="64">
        <f t="shared" si="5"/>
        <v>115</v>
      </c>
      <c r="T49" s="48" t="s">
        <v>33</v>
      </c>
      <c r="U49" s="64">
        <f t="shared" si="6"/>
        <v>115</v>
      </c>
      <c r="V49" s="48" t="s">
        <v>33</v>
      </c>
      <c r="W49" s="48" t="s">
        <v>33</v>
      </c>
      <c r="X49" s="48" t="s">
        <v>33</v>
      </c>
      <c r="Y49" s="48" t="s">
        <v>33</v>
      </c>
      <c r="Z49" s="48" t="s">
        <v>33</v>
      </c>
      <c r="AA49" s="48" t="s">
        <v>33</v>
      </c>
      <c r="AB49" s="48" t="s">
        <v>33</v>
      </c>
      <c r="AC49" s="48" t="s">
        <v>33</v>
      </c>
    </row>
    <row r="50" spans="1:29" customFormat="1" x14ac:dyDescent="0.2">
      <c r="A50" s="45" t="s">
        <v>29</v>
      </c>
      <c r="B50" s="45" t="s">
        <v>38</v>
      </c>
      <c r="C50" s="45" t="s">
        <v>36</v>
      </c>
      <c r="D50" s="45" t="s">
        <v>32</v>
      </c>
      <c r="E50" s="45">
        <v>1</v>
      </c>
      <c r="F50" s="63">
        <f t="shared" si="7"/>
        <v>50</v>
      </c>
      <c r="G50" s="96">
        <f t="shared" si="3"/>
        <v>0</v>
      </c>
      <c r="H50" s="96">
        <f t="shared" si="3"/>
        <v>0</v>
      </c>
      <c r="I50" s="48" t="s">
        <v>33</v>
      </c>
      <c r="J50" s="48" t="s">
        <v>33</v>
      </c>
      <c r="K50" s="48" t="s">
        <v>33</v>
      </c>
      <c r="L50" s="48" t="s">
        <v>33</v>
      </c>
      <c r="M50" s="48" t="s">
        <v>33</v>
      </c>
      <c r="N50" s="64">
        <f t="shared" si="8"/>
        <v>0</v>
      </c>
      <c r="O50" s="48" t="s">
        <v>33</v>
      </c>
      <c r="P50" s="64">
        <f t="shared" si="8"/>
        <v>0</v>
      </c>
      <c r="Q50" s="64">
        <f>(O11)*$E50</f>
        <v>49</v>
      </c>
      <c r="R50" s="64">
        <f t="shared" si="5"/>
        <v>-41</v>
      </c>
      <c r="S50" s="64">
        <f t="shared" si="5"/>
        <v>39</v>
      </c>
      <c r="T50" s="48" t="s">
        <v>33</v>
      </c>
      <c r="U50" s="64">
        <f t="shared" si="6"/>
        <v>39</v>
      </c>
      <c r="V50" s="48" t="s">
        <v>33</v>
      </c>
      <c r="W50" s="48" t="s">
        <v>33</v>
      </c>
      <c r="X50" s="48" t="s">
        <v>33</v>
      </c>
      <c r="Y50" s="48" t="s">
        <v>33</v>
      </c>
      <c r="Z50" s="48" t="s">
        <v>33</v>
      </c>
      <c r="AA50" s="48" t="s">
        <v>33</v>
      </c>
      <c r="AB50" s="48" t="s">
        <v>33</v>
      </c>
      <c r="AC50" s="48" t="s">
        <v>33</v>
      </c>
    </row>
    <row r="51" spans="1:29" customFormat="1" x14ac:dyDescent="0.2">
      <c r="A51" s="45" t="s">
        <v>29</v>
      </c>
      <c r="B51" s="45" t="s">
        <v>39</v>
      </c>
      <c r="C51" s="45" t="s">
        <v>36</v>
      </c>
      <c r="D51" s="45" t="s">
        <v>32</v>
      </c>
      <c r="E51" s="45">
        <v>1</v>
      </c>
      <c r="F51" s="63">
        <f t="shared" si="7"/>
        <v>80</v>
      </c>
      <c r="G51" s="48" t="s">
        <v>33</v>
      </c>
      <c r="H51" s="48" t="s">
        <v>33</v>
      </c>
      <c r="I51" s="48" t="s">
        <v>33</v>
      </c>
      <c r="J51" s="48" t="s">
        <v>33</v>
      </c>
      <c r="K51" s="48" t="s">
        <v>33</v>
      </c>
      <c r="L51" s="48" t="s">
        <v>33</v>
      </c>
      <c r="M51" s="48" t="s">
        <v>33</v>
      </c>
      <c r="N51" s="48" t="s">
        <v>33</v>
      </c>
      <c r="O51" s="48" t="s">
        <v>33</v>
      </c>
      <c r="P51" s="48" t="s">
        <v>33</v>
      </c>
      <c r="Q51" s="48" t="s">
        <v>33</v>
      </c>
      <c r="R51" s="48" t="s">
        <v>33</v>
      </c>
      <c r="S51" s="48" t="s">
        <v>33</v>
      </c>
      <c r="T51" s="48" t="s">
        <v>33</v>
      </c>
      <c r="U51" s="48" t="s">
        <v>33</v>
      </c>
      <c r="V51" s="48" t="s">
        <v>33</v>
      </c>
      <c r="W51" s="48" t="s">
        <v>33</v>
      </c>
      <c r="X51" s="48" t="s">
        <v>33</v>
      </c>
      <c r="Y51" s="48" t="s">
        <v>33</v>
      </c>
      <c r="Z51" s="48" t="s">
        <v>33</v>
      </c>
      <c r="AA51" s="48" t="s">
        <v>33</v>
      </c>
      <c r="AB51" s="48" t="s">
        <v>33</v>
      </c>
      <c r="AC51" s="48" t="s">
        <v>33</v>
      </c>
    </row>
    <row r="52" spans="1:29" customFormat="1" x14ac:dyDescent="0.2">
      <c r="A52" s="45" t="s">
        <v>29</v>
      </c>
      <c r="B52" s="45" t="s">
        <v>40</v>
      </c>
      <c r="C52" s="45" t="s">
        <v>36</v>
      </c>
      <c r="D52" s="45" t="s">
        <v>32</v>
      </c>
      <c r="E52" s="45">
        <v>1</v>
      </c>
      <c r="F52" s="63">
        <f t="shared" si="7"/>
        <v>125</v>
      </c>
      <c r="G52" s="48" t="s">
        <v>33</v>
      </c>
      <c r="H52" s="48" t="s">
        <v>33</v>
      </c>
      <c r="I52" s="48" t="s">
        <v>33</v>
      </c>
      <c r="J52" s="48" t="s">
        <v>33</v>
      </c>
      <c r="K52" s="48" t="s">
        <v>33</v>
      </c>
      <c r="L52" s="48" t="s">
        <v>33</v>
      </c>
      <c r="M52" s="48" t="s">
        <v>33</v>
      </c>
      <c r="N52" s="48" t="s">
        <v>33</v>
      </c>
      <c r="O52" s="48" t="s">
        <v>33</v>
      </c>
      <c r="P52" s="48" t="s">
        <v>33</v>
      </c>
      <c r="Q52" s="48" t="s">
        <v>33</v>
      </c>
      <c r="R52" s="48" t="s">
        <v>33</v>
      </c>
      <c r="S52" s="48" t="s">
        <v>33</v>
      </c>
      <c r="T52" s="48" t="s">
        <v>33</v>
      </c>
      <c r="U52" s="48" t="s">
        <v>33</v>
      </c>
      <c r="V52" s="48" t="s">
        <v>33</v>
      </c>
      <c r="W52" s="48" t="s">
        <v>33</v>
      </c>
      <c r="X52" s="48" t="s">
        <v>33</v>
      </c>
      <c r="Y52" s="48" t="s">
        <v>33</v>
      </c>
      <c r="Z52" s="48" t="s">
        <v>33</v>
      </c>
      <c r="AA52" s="48" t="s">
        <v>33</v>
      </c>
      <c r="AB52" s="48" t="s">
        <v>33</v>
      </c>
      <c r="AC52" s="48" t="s">
        <v>33</v>
      </c>
    </row>
    <row r="53" spans="1:29" customFormat="1" x14ac:dyDescent="0.2">
      <c r="A53" s="45" t="s">
        <v>29</v>
      </c>
      <c r="B53" s="45" t="s">
        <v>41</v>
      </c>
      <c r="C53" s="45" t="s">
        <v>42</v>
      </c>
      <c r="D53" s="45" t="s">
        <v>32</v>
      </c>
      <c r="E53" s="45">
        <v>1</v>
      </c>
      <c r="F53" s="63">
        <f t="shared" si="7"/>
        <v>70</v>
      </c>
      <c r="G53" s="64">
        <f t="shared" si="3"/>
        <v>0</v>
      </c>
      <c r="H53" s="64">
        <f t="shared" si="3"/>
        <v>0</v>
      </c>
      <c r="I53" s="48" t="s">
        <v>33</v>
      </c>
      <c r="J53" s="48" t="s">
        <v>33</v>
      </c>
      <c r="K53" s="64">
        <f t="shared" ref="K53:M57" si="9">(I14-$D14)*$E53</f>
        <v>-70</v>
      </c>
      <c r="L53" s="48" t="s">
        <v>33</v>
      </c>
      <c r="M53" s="48" t="s">
        <v>33</v>
      </c>
      <c r="N53" s="64">
        <f t="shared" ref="N53:S57" si="10">(L14-$D14)*$E53</f>
        <v>0</v>
      </c>
      <c r="O53" s="48" t="s">
        <v>33</v>
      </c>
      <c r="P53" s="64">
        <f t="shared" si="10"/>
        <v>0</v>
      </c>
      <c r="Q53" s="64">
        <f t="shared" si="10"/>
        <v>49</v>
      </c>
      <c r="R53" s="64">
        <f t="shared" si="10"/>
        <v>-40</v>
      </c>
      <c r="S53" s="64">
        <f t="shared" si="10"/>
        <v>40</v>
      </c>
      <c r="T53" s="48" t="s">
        <v>33</v>
      </c>
      <c r="U53" s="64">
        <f t="shared" ref="U53:AA57" si="11">(S14-$D14)*$E53</f>
        <v>40</v>
      </c>
      <c r="V53" s="48" t="s">
        <v>33</v>
      </c>
      <c r="W53" s="48" t="s">
        <v>33</v>
      </c>
      <c r="X53" s="48" t="s">
        <v>33</v>
      </c>
      <c r="Y53" s="48" t="s">
        <v>33</v>
      </c>
      <c r="Z53" s="48" t="s">
        <v>33</v>
      </c>
      <c r="AA53" s="48" t="s">
        <v>33</v>
      </c>
      <c r="AB53" s="48" t="s">
        <v>33</v>
      </c>
      <c r="AC53" s="48" t="s">
        <v>33</v>
      </c>
    </row>
    <row r="54" spans="1:29" customFormat="1" x14ac:dyDescent="0.2">
      <c r="A54" s="45" t="s">
        <v>29</v>
      </c>
      <c r="B54" s="45" t="s">
        <v>43</v>
      </c>
      <c r="C54" s="45" t="s">
        <v>44</v>
      </c>
      <c r="D54" s="45" t="s">
        <v>32</v>
      </c>
      <c r="E54" s="45">
        <v>1</v>
      </c>
      <c r="F54" s="63">
        <f t="shared" si="7"/>
        <v>87</v>
      </c>
      <c r="G54" s="64">
        <f t="shared" si="3"/>
        <v>0</v>
      </c>
      <c r="H54" s="64">
        <f t="shared" si="3"/>
        <v>0</v>
      </c>
      <c r="I54" s="48" t="s">
        <v>33</v>
      </c>
      <c r="J54" s="48" t="s">
        <v>33</v>
      </c>
      <c r="K54" s="64">
        <f t="shared" si="9"/>
        <v>-87</v>
      </c>
      <c r="L54" s="48" t="s">
        <v>33</v>
      </c>
      <c r="M54" s="48" t="s">
        <v>33</v>
      </c>
      <c r="N54" s="64">
        <f t="shared" si="10"/>
        <v>0</v>
      </c>
      <c r="O54" s="48" t="s">
        <v>33</v>
      </c>
      <c r="P54" s="64">
        <f>(N15-E15)*$E54</f>
        <v>-10</v>
      </c>
      <c r="Q54" s="64">
        <f>(O15)*$E54</f>
        <v>49</v>
      </c>
      <c r="R54" s="64">
        <f t="shared" si="10"/>
        <v>0</v>
      </c>
      <c r="S54" s="64">
        <f>(Q15)*$E54</f>
        <v>80</v>
      </c>
      <c r="T54" s="48" t="s">
        <v>33</v>
      </c>
      <c r="U54" s="64">
        <f>(S15)*$E54</f>
        <v>80</v>
      </c>
      <c r="V54" s="48" t="s">
        <v>33</v>
      </c>
      <c r="W54" s="48" t="s">
        <v>33</v>
      </c>
      <c r="X54" s="48" t="s">
        <v>33</v>
      </c>
      <c r="Y54" s="48" t="s">
        <v>33</v>
      </c>
      <c r="Z54" s="48" t="s">
        <v>33</v>
      </c>
      <c r="AA54" s="48" t="s">
        <v>33</v>
      </c>
      <c r="AB54" s="97">
        <f>(Z15-'[2]Price Increase Approval'!$F$6)*$E54</f>
        <v>26</v>
      </c>
      <c r="AC54" s="97">
        <f>(AA15-$D15)*$E54</f>
        <v>-87</v>
      </c>
    </row>
    <row r="55" spans="1:29" customFormat="1" x14ac:dyDescent="0.2">
      <c r="A55" s="45" t="s">
        <v>29</v>
      </c>
      <c r="B55" s="45" t="s">
        <v>45</v>
      </c>
      <c r="C55" s="45" t="s">
        <v>31</v>
      </c>
      <c r="D55" s="45" t="s">
        <v>32</v>
      </c>
      <c r="E55" s="45">
        <v>1</v>
      </c>
      <c r="F55" s="63">
        <f t="shared" si="7"/>
        <v>70</v>
      </c>
      <c r="G55" s="64">
        <f t="shared" si="3"/>
        <v>0</v>
      </c>
      <c r="H55" s="64">
        <f t="shared" si="3"/>
        <v>0</v>
      </c>
      <c r="I55" s="48" t="s">
        <v>33</v>
      </c>
      <c r="J55" s="48" t="s">
        <v>33</v>
      </c>
      <c r="K55" s="64">
        <f t="shared" si="9"/>
        <v>-70</v>
      </c>
      <c r="L55" s="64">
        <f t="shared" si="9"/>
        <v>0</v>
      </c>
      <c r="M55" s="64">
        <f t="shared" si="9"/>
        <v>0</v>
      </c>
      <c r="N55" s="64">
        <f t="shared" si="10"/>
        <v>-40</v>
      </c>
      <c r="O55" s="48" t="s">
        <v>33</v>
      </c>
      <c r="P55" s="64">
        <f t="shared" si="10"/>
        <v>-33</v>
      </c>
      <c r="Q55" s="64">
        <f t="shared" si="10"/>
        <v>19</v>
      </c>
      <c r="R55" s="64">
        <f t="shared" si="10"/>
        <v>-40</v>
      </c>
      <c r="S55" s="64">
        <f t="shared" si="10"/>
        <v>40</v>
      </c>
      <c r="T55" s="48" t="s">
        <v>33</v>
      </c>
      <c r="U55" s="64">
        <f t="shared" si="11"/>
        <v>40</v>
      </c>
      <c r="V55" s="64">
        <f t="shared" si="11"/>
        <v>0</v>
      </c>
      <c r="W55" s="64">
        <f t="shared" si="11"/>
        <v>0</v>
      </c>
      <c r="X55" s="64">
        <f t="shared" si="11"/>
        <v>0</v>
      </c>
      <c r="Y55" s="64">
        <f t="shared" si="11"/>
        <v>0</v>
      </c>
      <c r="Z55" s="64">
        <f t="shared" si="11"/>
        <v>0</v>
      </c>
      <c r="AA55" s="64">
        <f t="shared" si="11"/>
        <v>0</v>
      </c>
      <c r="AB55" s="48" t="s">
        <v>33</v>
      </c>
      <c r="AC55" s="48" t="s">
        <v>33</v>
      </c>
    </row>
    <row r="56" spans="1:29" customFormat="1" x14ac:dyDescent="0.2">
      <c r="A56" s="45" t="s">
        <v>29</v>
      </c>
      <c r="B56" s="45" t="s">
        <v>46</v>
      </c>
      <c r="C56" s="45" t="s">
        <v>47</v>
      </c>
      <c r="D56" s="45" t="s">
        <v>32</v>
      </c>
      <c r="E56" s="45">
        <v>1</v>
      </c>
      <c r="F56" s="63">
        <f t="shared" si="7"/>
        <v>70</v>
      </c>
      <c r="G56" s="64">
        <f t="shared" si="3"/>
        <v>0</v>
      </c>
      <c r="H56" s="64">
        <f t="shared" si="3"/>
        <v>0</v>
      </c>
      <c r="I56" s="48" t="s">
        <v>33</v>
      </c>
      <c r="J56" s="48" t="s">
        <v>33</v>
      </c>
      <c r="K56" s="64">
        <f t="shared" si="9"/>
        <v>-70</v>
      </c>
      <c r="L56" s="48" t="s">
        <v>33</v>
      </c>
      <c r="M56" s="48" t="s">
        <v>33</v>
      </c>
      <c r="N56" s="48" t="s">
        <v>33</v>
      </c>
      <c r="O56" s="48" t="s">
        <v>33</v>
      </c>
      <c r="P56" s="48" t="s">
        <v>33</v>
      </c>
      <c r="Q56" s="48" t="s">
        <v>33</v>
      </c>
      <c r="R56" s="64">
        <f t="shared" si="10"/>
        <v>-40</v>
      </c>
      <c r="S56" s="64">
        <f t="shared" si="10"/>
        <v>40</v>
      </c>
      <c r="T56" s="48" t="s">
        <v>33</v>
      </c>
      <c r="U56" s="64">
        <f t="shared" si="11"/>
        <v>40</v>
      </c>
      <c r="V56" s="48" t="s">
        <v>33</v>
      </c>
      <c r="W56" s="48" t="s">
        <v>33</v>
      </c>
      <c r="X56" s="48" t="s">
        <v>33</v>
      </c>
      <c r="Y56" s="48" t="s">
        <v>33</v>
      </c>
      <c r="Z56" s="48" t="s">
        <v>33</v>
      </c>
      <c r="AA56" s="48" t="s">
        <v>33</v>
      </c>
      <c r="AB56" s="48" t="s">
        <v>33</v>
      </c>
      <c r="AC56" s="48" t="s">
        <v>33</v>
      </c>
    </row>
    <row r="57" spans="1:29" customFormat="1" x14ac:dyDescent="0.2">
      <c r="A57" s="45" t="s">
        <v>29</v>
      </c>
      <c r="B57" s="45" t="s">
        <v>48</v>
      </c>
      <c r="C57" s="45" t="s">
        <v>49</v>
      </c>
      <c r="D57" s="45" t="s">
        <v>32</v>
      </c>
      <c r="E57" s="45">
        <v>1</v>
      </c>
      <c r="F57" s="63">
        <f t="shared" si="7"/>
        <v>70</v>
      </c>
      <c r="G57" s="64">
        <f t="shared" si="3"/>
        <v>0</v>
      </c>
      <c r="H57" s="64">
        <f t="shared" si="3"/>
        <v>0</v>
      </c>
      <c r="I57" s="48" t="s">
        <v>33</v>
      </c>
      <c r="J57" s="48" t="s">
        <v>33</v>
      </c>
      <c r="K57" s="64">
        <f t="shared" si="9"/>
        <v>-70</v>
      </c>
      <c r="L57" s="48" t="s">
        <v>33</v>
      </c>
      <c r="M57" s="48" t="s">
        <v>33</v>
      </c>
      <c r="N57" s="48" t="s">
        <v>33</v>
      </c>
      <c r="O57" s="48" t="s">
        <v>33</v>
      </c>
      <c r="P57" s="48" t="s">
        <v>33</v>
      </c>
      <c r="Q57" s="48" t="s">
        <v>33</v>
      </c>
      <c r="R57" s="64">
        <f t="shared" si="10"/>
        <v>-40</v>
      </c>
      <c r="S57" s="64">
        <f t="shared" si="10"/>
        <v>40</v>
      </c>
      <c r="T57" s="48" t="s">
        <v>33</v>
      </c>
      <c r="U57" s="64">
        <f t="shared" si="11"/>
        <v>40</v>
      </c>
      <c r="V57" s="48" t="s">
        <v>33</v>
      </c>
      <c r="W57" s="48" t="s">
        <v>33</v>
      </c>
      <c r="X57" s="48" t="s">
        <v>33</v>
      </c>
      <c r="Y57" s="48" t="s">
        <v>33</v>
      </c>
      <c r="Z57" s="48" t="s">
        <v>33</v>
      </c>
      <c r="AA57" s="48" t="s">
        <v>33</v>
      </c>
      <c r="AB57" s="48" t="s">
        <v>33</v>
      </c>
      <c r="AC57" s="48" t="s">
        <v>33</v>
      </c>
    </row>
    <row r="58" spans="1:29" s="80" customFormat="1" x14ac:dyDescent="0.2">
      <c r="A58" s="61"/>
      <c r="B58" s="61"/>
      <c r="C58" s="61"/>
      <c r="D58" s="61"/>
      <c r="E58" s="61"/>
      <c r="F58" s="77"/>
      <c r="G58" s="78"/>
      <c r="H58" s="78"/>
      <c r="I58" s="79"/>
      <c r="J58" s="79"/>
      <c r="K58" s="78"/>
      <c r="L58" s="79"/>
      <c r="M58" s="79"/>
      <c r="N58" s="79"/>
      <c r="O58" s="79"/>
      <c r="P58" s="79"/>
      <c r="Q58" s="79"/>
      <c r="R58" s="78"/>
      <c r="S58" s="78"/>
      <c r="T58" s="79"/>
      <c r="U58" s="78"/>
      <c r="V58" s="79"/>
      <c r="W58" s="79"/>
      <c r="X58" s="79"/>
      <c r="Y58" s="79"/>
      <c r="Z58" s="79"/>
      <c r="AA58" s="79"/>
      <c r="AB58" s="79"/>
      <c r="AC58" s="79"/>
    </row>
    <row r="59" spans="1:29" s="80" customFormat="1" x14ac:dyDescent="0.2">
      <c r="A59" s="61"/>
      <c r="B59" s="61"/>
      <c r="C59" s="61"/>
      <c r="D59" s="61"/>
      <c r="E59" s="61"/>
      <c r="F59" s="77"/>
      <c r="G59" s="78"/>
      <c r="H59" s="78"/>
      <c r="I59" s="79"/>
      <c r="J59" s="79"/>
      <c r="K59" s="78"/>
      <c r="L59" s="79"/>
      <c r="M59" s="79"/>
      <c r="N59" s="79"/>
      <c r="O59" s="79"/>
      <c r="P59" s="79"/>
      <c r="Q59" s="79"/>
      <c r="R59" s="78"/>
      <c r="S59" s="78"/>
      <c r="T59" s="79"/>
      <c r="U59" s="78"/>
      <c r="V59" s="79"/>
      <c r="W59" s="79"/>
      <c r="X59" s="79"/>
      <c r="Y59" s="79"/>
      <c r="Z59" s="79"/>
      <c r="AA59" s="79"/>
      <c r="AB59" s="79"/>
      <c r="AC59" s="79"/>
    </row>
    <row r="60" spans="1:29" s="80" customFormat="1" x14ac:dyDescent="0.2">
      <c r="A60" s="61"/>
      <c r="B60" s="61"/>
      <c r="C60" s="61"/>
      <c r="D60" s="61"/>
      <c r="E60" s="61"/>
      <c r="F60" s="77"/>
      <c r="G60" s="78" t="str">
        <f>G45</f>
        <v>P</v>
      </c>
      <c r="H60" s="78" t="str">
        <f t="shared" ref="H60:AC60" si="12">H45</f>
        <v>P6</v>
      </c>
      <c r="I60" s="78" t="str">
        <f t="shared" si="12"/>
        <v>P7</v>
      </c>
      <c r="J60" s="78" t="str">
        <f t="shared" si="12"/>
        <v>Z</v>
      </c>
      <c r="K60" s="78" t="str">
        <f t="shared" si="12"/>
        <v>L</v>
      </c>
      <c r="L60" s="78" t="str">
        <f t="shared" si="12"/>
        <v>L-SA</v>
      </c>
      <c r="M60" s="78" t="str">
        <f t="shared" si="12"/>
        <v>L-CO</v>
      </c>
      <c r="N60" s="78" t="str">
        <f t="shared" si="12"/>
        <v>B</v>
      </c>
      <c r="O60" s="78" t="str">
        <f t="shared" si="12"/>
        <v>G_or_BB</v>
      </c>
      <c r="P60" s="78" t="str">
        <f t="shared" si="12"/>
        <v>BDC</v>
      </c>
      <c r="Q60" s="78" t="str">
        <f t="shared" si="12"/>
        <v>H</v>
      </c>
      <c r="R60" s="78" t="str">
        <f t="shared" si="12"/>
        <v>J</v>
      </c>
      <c r="S60" s="78" t="str">
        <f t="shared" si="12"/>
        <v>R</v>
      </c>
      <c r="T60" s="78" t="str">
        <f t="shared" si="12"/>
        <v>M</v>
      </c>
      <c r="U60" s="78" t="str">
        <f t="shared" si="12"/>
        <v>T</v>
      </c>
      <c r="V60" s="78" t="str">
        <f t="shared" si="12"/>
        <v>J-SA</v>
      </c>
      <c r="W60" s="78" t="str">
        <f t="shared" si="12"/>
        <v>J-CO6</v>
      </c>
      <c r="X60" s="78" t="str">
        <f t="shared" si="12"/>
        <v>J-CO7</v>
      </c>
      <c r="Y60" s="78" t="str">
        <f t="shared" si="12"/>
        <v>J-YA6</v>
      </c>
      <c r="Z60" s="78" t="str">
        <f t="shared" si="12"/>
        <v>J-YA7</v>
      </c>
      <c r="AA60" s="78" t="str">
        <f t="shared" si="12"/>
        <v>J-ME</v>
      </c>
      <c r="AB60" s="78" t="str">
        <f t="shared" si="12"/>
        <v>C / C6</v>
      </c>
      <c r="AC60" s="78" t="str">
        <f t="shared" si="12"/>
        <v>W</v>
      </c>
    </row>
    <row r="61" spans="1:29" customFormat="1" x14ac:dyDescent="0.2">
      <c r="A61" s="45" t="s">
        <v>29</v>
      </c>
      <c r="B61" s="45" t="s">
        <v>30</v>
      </c>
      <c r="C61" s="45" t="s">
        <v>31</v>
      </c>
      <c r="D61" s="45" t="s">
        <v>32</v>
      </c>
      <c r="E61" s="48" t="s">
        <v>33</v>
      </c>
      <c r="F61" s="48" t="s">
        <v>33</v>
      </c>
      <c r="G61" s="48" t="s">
        <v>33</v>
      </c>
      <c r="H61" s="48" t="s">
        <v>33</v>
      </c>
      <c r="I61" s="48" t="s">
        <v>33</v>
      </c>
      <c r="J61" s="48" t="s">
        <v>33</v>
      </c>
      <c r="K61" s="48" t="s">
        <v>33</v>
      </c>
      <c r="L61" s="48" t="s">
        <v>33</v>
      </c>
      <c r="M61" s="48" t="s">
        <v>33</v>
      </c>
      <c r="N61" s="48" t="s">
        <v>33</v>
      </c>
      <c r="O61" s="48" t="s">
        <v>33</v>
      </c>
      <c r="P61" s="48" t="s">
        <v>33</v>
      </c>
      <c r="Q61" s="48" t="s">
        <v>33</v>
      </c>
      <c r="R61" s="48" t="s">
        <v>33</v>
      </c>
      <c r="S61" s="48" t="s">
        <v>33</v>
      </c>
      <c r="T61" s="48" t="s">
        <v>33</v>
      </c>
      <c r="U61" s="48" t="s">
        <v>33</v>
      </c>
      <c r="V61" s="48" t="s">
        <v>33</v>
      </c>
      <c r="W61" s="48" t="s">
        <v>33</v>
      </c>
      <c r="X61" s="48" t="s">
        <v>33</v>
      </c>
      <c r="Y61" s="48" t="s">
        <v>33</v>
      </c>
      <c r="Z61" s="48" t="s">
        <v>33</v>
      </c>
      <c r="AA61" s="48" t="s">
        <v>33</v>
      </c>
      <c r="AB61" s="48" t="s">
        <v>33</v>
      </c>
      <c r="AC61" s="48" t="s">
        <v>33</v>
      </c>
    </row>
    <row r="62" spans="1:29" customFormat="1" x14ac:dyDescent="0.2">
      <c r="A62" s="45" t="s">
        <v>29</v>
      </c>
      <c r="B62" s="45" t="s">
        <v>34</v>
      </c>
      <c r="C62" s="45" t="s">
        <v>31</v>
      </c>
      <c r="D62" s="45" t="s">
        <v>32</v>
      </c>
      <c r="E62" s="48" t="s">
        <v>33</v>
      </c>
      <c r="F62" s="48" t="s">
        <v>33</v>
      </c>
      <c r="G62" s="48" t="s">
        <v>33</v>
      </c>
      <c r="H62" s="48" t="s">
        <v>33</v>
      </c>
      <c r="I62" s="48" t="s">
        <v>33</v>
      </c>
      <c r="J62" s="48" t="s">
        <v>33</v>
      </c>
      <c r="K62" s="48" t="s">
        <v>33</v>
      </c>
      <c r="L62" s="48" t="s">
        <v>33</v>
      </c>
      <c r="M62" s="48" t="s">
        <v>33</v>
      </c>
      <c r="N62" s="48" t="s">
        <v>33</v>
      </c>
      <c r="O62" s="48" t="s">
        <v>33</v>
      </c>
      <c r="P62" s="48" t="s">
        <v>33</v>
      </c>
      <c r="Q62" s="48" t="s">
        <v>33</v>
      </c>
      <c r="R62" s="48" t="s">
        <v>33</v>
      </c>
      <c r="S62" s="48" t="s">
        <v>33</v>
      </c>
      <c r="T62" s="48" t="s">
        <v>33</v>
      </c>
      <c r="U62" s="48" t="s">
        <v>33</v>
      </c>
      <c r="V62" s="48" t="s">
        <v>33</v>
      </c>
      <c r="W62" s="48" t="s">
        <v>33</v>
      </c>
      <c r="X62" s="48" t="s">
        <v>33</v>
      </c>
      <c r="Y62" s="48" t="s">
        <v>33</v>
      </c>
      <c r="Z62" s="48" t="s">
        <v>33</v>
      </c>
      <c r="AA62" s="48" t="s">
        <v>33</v>
      </c>
      <c r="AB62" s="48" t="s">
        <v>33</v>
      </c>
      <c r="AC62" s="48" t="s">
        <v>33</v>
      </c>
    </row>
    <row r="63" spans="1:29" customFormat="1" x14ac:dyDescent="0.2">
      <c r="A63" s="45" t="s">
        <v>29</v>
      </c>
      <c r="B63" s="45" t="s">
        <v>35</v>
      </c>
      <c r="C63" s="45" t="s">
        <v>36</v>
      </c>
      <c r="D63" s="45" t="s">
        <v>32</v>
      </c>
      <c r="E63" s="45">
        <v>2</v>
      </c>
      <c r="F63" s="63">
        <f t="shared" ref="F63:F72" si="13">D9*E63</f>
        <v>98</v>
      </c>
      <c r="G63" s="64">
        <f t="shared" ref="G63:G72" si="14">(E9-$D9)*$E63</f>
        <v>0</v>
      </c>
      <c r="H63" s="64">
        <f t="shared" ref="H63:H72" si="15">(F9-$D9)*$E63</f>
        <v>0</v>
      </c>
      <c r="I63" s="48" t="s">
        <v>33</v>
      </c>
      <c r="J63" s="48" t="s">
        <v>33</v>
      </c>
      <c r="K63" s="48" t="s">
        <v>33</v>
      </c>
      <c r="L63" s="48" t="s">
        <v>33</v>
      </c>
      <c r="M63" s="48" t="s">
        <v>33</v>
      </c>
      <c r="N63" s="48" t="s">
        <v>33</v>
      </c>
      <c r="O63" s="48" t="s">
        <v>33</v>
      </c>
      <c r="P63" s="48" t="s">
        <v>33</v>
      </c>
      <c r="Q63" s="48" t="s">
        <v>33</v>
      </c>
      <c r="R63" s="64">
        <f t="shared" ref="R63:S72" si="16">(P9-$D9)*$E63</f>
        <v>-80</v>
      </c>
      <c r="S63" s="64">
        <f t="shared" si="16"/>
        <v>80</v>
      </c>
      <c r="T63" s="48" t="s">
        <v>33</v>
      </c>
      <c r="U63" s="64">
        <f t="shared" ref="U63:U65" si="17">(S9-$D9)*$E63</f>
        <v>80</v>
      </c>
      <c r="V63" s="48" t="s">
        <v>33</v>
      </c>
      <c r="W63" s="48" t="s">
        <v>33</v>
      </c>
      <c r="X63" s="48" t="s">
        <v>33</v>
      </c>
      <c r="Y63" s="48" t="s">
        <v>33</v>
      </c>
      <c r="Z63" s="48" t="s">
        <v>33</v>
      </c>
      <c r="AA63" s="48" t="s">
        <v>33</v>
      </c>
      <c r="AB63" s="48" t="s">
        <v>33</v>
      </c>
      <c r="AC63" s="48" t="s">
        <v>33</v>
      </c>
    </row>
    <row r="64" spans="1:29" customFormat="1" x14ac:dyDescent="0.2">
      <c r="A64" s="45" t="s">
        <v>29</v>
      </c>
      <c r="B64" s="45" t="s">
        <v>37</v>
      </c>
      <c r="C64" s="45" t="s">
        <v>36</v>
      </c>
      <c r="D64" s="45" t="s">
        <v>32</v>
      </c>
      <c r="E64" s="45">
        <v>2</v>
      </c>
      <c r="F64" s="63">
        <f t="shared" si="13"/>
        <v>40</v>
      </c>
      <c r="G64" s="64">
        <f t="shared" si="14"/>
        <v>0</v>
      </c>
      <c r="H64" s="64">
        <f t="shared" si="15"/>
        <v>0</v>
      </c>
      <c r="I64" s="48" t="s">
        <v>33</v>
      </c>
      <c r="J64" s="48" t="s">
        <v>33</v>
      </c>
      <c r="K64" s="64">
        <f t="shared" ref="K64" si="18">(I10-$D10)*$E64</f>
        <v>-40</v>
      </c>
      <c r="L64" s="48" t="s">
        <v>33</v>
      </c>
      <c r="M64" s="48" t="s">
        <v>33</v>
      </c>
      <c r="N64" s="64">
        <f t="shared" ref="N64:N65" si="19">(L10-$D10)*$E64</f>
        <v>60</v>
      </c>
      <c r="O64" s="48" t="s">
        <v>33</v>
      </c>
      <c r="P64" s="64">
        <f t="shared" ref="P64:Q65" si="20">(N10-$D10)*$E64</f>
        <v>60</v>
      </c>
      <c r="Q64" s="64">
        <f t="shared" si="20"/>
        <v>238</v>
      </c>
      <c r="R64" s="64">
        <f>(P10-$D10)*E64</f>
        <v>60</v>
      </c>
      <c r="S64" s="64">
        <f t="shared" si="16"/>
        <v>230</v>
      </c>
      <c r="T64" s="48" t="s">
        <v>33</v>
      </c>
      <c r="U64" s="64">
        <f t="shared" si="17"/>
        <v>230</v>
      </c>
      <c r="V64" s="48" t="s">
        <v>33</v>
      </c>
      <c r="W64" s="48" t="s">
        <v>33</v>
      </c>
      <c r="X64" s="48" t="s">
        <v>33</v>
      </c>
      <c r="Y64" s="48" t="s">
        <v>33</v>
      </c>
      <c r="Z64" s="48" t="s">
        <v>33</v>
      </c>
      <c r="AA64" s="48" t="s">
        <v>33</v>
      </c>
      <c r="AB64" s="48" t="s">
        <v>33</v>
      </c>
      <c r="AC64" s="48" t="s">
        <v>33</v>
      </c>
    </row>
    <row r="65" spans="1:29" customFormat="1" x14ac:dyDescent="0.2">
      <c r="A65" s="45" t="s">
        <v>29</v>
      </c>
      <c r="B65" s="45" t="s">
        <v>38</v>
      </c>
      <c r="C65" s="45" t="s">
        <v>36</v>
      </c>
      <c r="D65" s="45" t="s">
        <v>32</v>
      </c>
      <c r="E65" s="45">
        <v>2</v>
      </c>
      <c r="F65" s="63">
        <f t="shared" si="13"/>
        <v>100</v>
      </c>
      <c r="G65" s="96">
        <f t="shared" si="14"/>
        <v>0</v>
      </c>
      <c r="H65" s="96">
        <f t="shared" si="15"/>
        <v>0</v>
      </c>
      <c r="I65" s="48" t="s">
        <v>33</v>
      </c>
      <c r="J65" s="48" t="s">
        <v>33</v>
      </c>
      <c r="K65" s="48" t="s">
        <v>33</v>
      </c>
      <c r="L65" s="48" t="s">
        <v>33</v>
      </c>
      <c r="M65" s="48" t="s">
        <v>33</v>
      </c>
      <c r="N65" s="64">
        <f t="shared" si="19"/>
        <v>0</v>
      </c>
      <c r="O65" s="48" t="s">
        <v>33</v>
      </c>
      <c r="P65" s="64">
        <f t="shared" si="20"/>
        <v>0</v>
      </c>
      <c r="Q65" s="49">
        <f>(O11)*$E65</f>
        <v>98</v>
      </c>
      <c r="R65" s="64">
        <f t="shared" si="16"/>
        <v>-82</v>
      </c>
      <c r="S65" s="64">
        <f t="shared" si="16"/>
        <v>78</v>
      </c>
      <c r="T65" s="48" t="s">
        <v>33</v>
      </c>
      <c r="U65" s="64">
        <f t="shared" si="17"/>
        <v>78</v>
      </c>
      <c r="V65" s="48" t="s">
        <v>33</v>
      </c>
      <c r="W65" s="48" t="s">
        <v>33</v>
      </c>
      <c r="X65" s="48" t="s">
        <v>33</v>
      </c>
      <c r="Y65" s="48" t="s">
        <v>33</v>
      </c>
      <c r="Z65" s="48" t="s">
        <v>33</v>
      </c>
      <c r="AA65" s="48" t="s">
        <v>33</v>
      </c>
      <c r="AB65" s="48" t="s">
        <v>33</v>
      </c>
      <c r="AC65" s="48" t="s">
        <v>33</v>
      </c>
    </row>
    <row r="66" spans="1:29" customFormat="1" x14ac:dyDescent="0.2">
      <c r="A66" s="45" t="s">
        <v>29</v>
      </c>
      <c r="B66" s="45" t="s">
        <v>39</v>
      </c>
      <c r="C66" s="45" t="s">
        <v>36</v>
      </c>
      <c r="D66" s="45" t="s">
        <v>32</v>
      </c>
      <c r="E66" s="45">
        <v>2</v>
      </c>
      <c r="F66" s="63">
        <f t="shared" si="13"/>
        <v>160</v>
      </c>
      <c r="G66" s="48" t="s">
        <v>33</v>
      </c>
      <c r="H66" s="48" t="s">
        <v>33</v>
      </c>
      <c r="I66" s="48" t="s">
        <v>33</v>
      </c>
      <c r="J66" s="48" t="s">
        <v>33</v>
      </c>
      <c r="K66" s="48" t="s">
        <v>33</v>
      </c>
      <c r="L66" s="48" t="s">
        <v>33</v>
      </c>
      <c r="M66" s="48" t="s">
        <v>33</v>
      </c>
      <c r="N66" s="48" t="s">
        <v>33</v>
      </c>
      <c r="O66" s="48" t="s">
        <v>33</v>
      </c>
      <c r="P66" s="48" t="s">
        <v>33</v>
      </c>
      <c r="Q66" s="48" t="s">
        <v>33</v>
      </c>
      <c r="R66" s="48" t="s">
        <v>33</v>
      </c>
      <c r="S66" s="48" t="s">
        <v>33</v>
      </c>
      <c r="T66" s="48" t="s">
        <v>33</v>
      </c>
      <c r="U66" s="48" t="s">
        <v>33</v>
      </c>
      <c r="V66" s="48" t="s">
        <v>33</v>
      </c>
      <c r="W66" s="48" t="s">
        <v>33</v>
      </c>
      <c r="X66" s="48" t="s">
        <v>33</v>
      </c>
      <c r="Y66" s="48" t="s">
        <v>33</v>
      </c>
      <c r="Z66" s="48" t="s">
        <v>33</v>
      </c>
      <c r="AA66" s="48" t="s">
        <v>33</v>
      </c>
      <c r="AB66" s="48" t="s">
        <v>33</v>
      </c>
      <c r="AC66" s="48" t="s">
        <v>33</v>
      </c>
    </row>
    <row r="67" spans="1:29" customFormat="1" x14ac:dyDescent="0.2">
      <c r="A67" s="45" t="s">
        <v>29</v>
      </c>
      <c r="B67" s="45" t="s">
        <v>40</v>
      </c>
      <c r="C67" s="45" t="s">
        <v>36</v>
      </c>
      <c r="D67" s="45" t="s">
        <v>32</v>
      </c>
      <c r="E67" s="45">
        <v>2</v>
      </c>
      <c r="F67" s="63">
        <f t="shared" si="13"/>
        <v>250</v>
      </c>
      <c r="G67" s="48" t="s">
        <v>33</v>
      </c>
      <c r="H67" s="48" t="s">
        <v>33</v>
      </c>
      <c r="I67" s="48" t="s">
        <v>33</v>
      </c>
      <c r="J67" s="48" t="s">
        <v>33</v>
      </c>
      <c r="K67" s="48" t="s">
        <v>33</v>
      </c>
      <c r="L67" s="48" t="s">
        <v>33</v>
      </c>
      <c r="M67" s="48" t="s">
        <v>33</v>
      </c>
      <c r="N67" s="48" t="s">
        <v>33</v>
      </c>
      <c r="O67" s="48" t="s">
        <v>33</v>
      </c>
      <c r="P67" s="48" t="s">
        <v>33</v>
      </c>
      <c r="Q67" s="48" t="s">
        <v>33</v>
      </c>
      <c r="R67" s="48" t="s">
        <v>33</v>
      </c>
      <c r="S67" s="48" t="s">
        <v>33</v>
      </c>
      <c r="T67" s="48" t="s">
        <v>33</v>
      </c>
      <c r="U67" s="48" t="s">
        <v>33</v>
      </c>
      <c r="V67" s="48" t="s">
        <v>33</v>
      </c>
      <c r="W67" s="48" t="s">
        <v>33</v>
      </c>
      <c r="X67" s="48" t="s">
        <v>33</v>
      </c>
      <c r="Y67" s="48" t="s">
        <v>33</v>
      </c>
      <c r="Z67" s="48" t="s">
        <v>33</v>
      </c>
      <c r="AA67" s="48" t="s">
        <v>33</v>
      </c>
      <c r="AB67" s="48" t="s">
        <v>33</v>
      </c>
      <c r="AC67" s="48" t="s">
        <v>33</v>
      </c>
    </row>
    <row r="68" spans="1:29" customFormat="1" x14ac:dyDescent="0.2">
      <c r="A68" s="45" t="s">
        <v>29</v>
      </c>
      <c r="B68" s="45" t="s">
        <v>41</v>
      </c>
      <c r="C68" s="45" t="s">
        <v>42</v>
      </c>
      <c r="D68" s="45" t="s">
        <v>32</v>
      </c>
      <c r="E68" s="48" t="s">
        <v>33</v>
      </c>
      <c r="F68" s="48" t="s">
        <v>33</v>
      </c>
      <c r="G68" s="48" t="s">
        <v>33</v>
      </c>
      <c r="H68" s="48" t="s">
        <v>33</v>
      </c>
      <c r="I68" s="48" t="s">
        <v>33</v>
      </c>
      <c r="J68" s="48" t="s">
        <v>33</v>
      </c>
      <c r="K68" s="48" t="s">
        <v>33</v>
      </c>
      <c r="L68" s="48" t="s">
        <v>33</v>
      </c>
      <c r="M68" s="48" t="s">
        <v>33</v>
      </c>
      <c r="N68" s="48" t="s">
        <v>33</v>
      </c>
      <c r="O68" s="48" t="s">
        <v>33</v>
      </c>
      <c r="P68" s="48" t="s">
        <v>33</v>
      </c>
      <c r="Q68" s="48" t="s">
        <v>33</v>
      </c>
      <c r="R68" s="48" t="s">
        <v>33</v>
      </c>
      <c r="S68" s="48" t="s">
        <v>33</v>
      </c>
      <c r="T68" s="48" t="s">
        <v>33</v>
      </c>
      <c r="U68" s="48" t="s">
        <v>33</v>
      </c>
      <c r="V68" s="48" t="s">
        <v>33</v>
      </c>
      <c r="W68" s="48" t="s">
        <v>33</v>
      </c>
      <c r="X68" s="48" t="s">
        <v>33</v>
      </c>
      <c r="Y68" s="48" t="s">
        <v>33</v>
      </c>
      <c r="Z68" s="48" t="s">
        <v>33</v>
      </c>
      <c r="AA68" s="48" t="s">
        <v>33</v>
      </c>
      <c r="AB68" s="48" t="s">
        <v>33</v>
      </c>
      <c r="AC68" s="48" t="s">
        <v>33</v>
      </c>
    </row>
    <row r="69" spans="1:29" customFormat="1" x14ac:dyDescent="0.2">
      <c r="A69" s="45" t="s">
        <v>29</v>
      </c>
      <c r="B69" s="45" t="s">
        <v>43</v>
      </c>
      <c r="C69" s="45" t="s">
        <v>44</v>
      </c>
      <c r="D69" s="45" t="s">
        <v>32</v>
      </c>
      <c r="E69" s="45">
        <v>2</v>
      </c>
      <c r="F69" s="63">
        <f t="shared" si="13"/>
        <v>174</v>
      </c>
      <c r="G69" s="64">
        <f t="shared" si="14"/>
        <v>0</v>
      </c>
      <c r="H69" s="64">
        <f t="shared" si="15"/>
        <v>0</v>
      </c>
      <c r="I69" s="48" t="s">
        <v>33</v>
      </c>
      <c r="J69" s="48" t="s">
        <v>33</v>
      </c>
      <c r="K69" s="64">
        <f t="shared" ref="K69:M72" si="21">(I15-$D15)*$E69</f>
        <v>-174</v>
      </c>
      <c r="L69" s="48" t="s">
        <v>33</v>
      </c>
      <c r="M69" s="48" t="s">
        <v>33</v>
      </c>
      <c r="N69" s="64">
        <f t="shared" ref="N69:N70" si="22">(L15-$D15)*$E69</f>
        <v>0</v>
      </c>
      <c r="O69" s="48" t="s">
        <v>33</v>
      </c>
      <c r="P69" s="64">
        <f>(N15-D15)*$E69</f>
        <v>-20</v>
      </c>
      <c r="Q69" s="64">
        <f>(O15)*$E69</f>
        <v>98</v>
      </c>
      <c r="R69" s="64">
        <f t="shared" si="16"/>
        <v>0</v>
      </c>
      <c r="S69" s="64">
        <f>(Q15)*$E69</f>
        <v>160</v>
      </c>
      <c r="T69" s="48" t="s">
        <v>33</v>
      </c>
      <c r="U69" s="64">
        <f>(S15)*$E69</f>
        <v>160</v>
      </c>
      <c r="V69" s="48" t="s">
        <v>33</v>
      </c>
      <c r="W69" s="48" t="s">
        <v>33</v>
      </c>
      <c r="X69" s="48" t="s">
        <v>33</v>
      </c>
      <c r="Y69" s="48" t="s">
        <v>33</v>
      </c>
      <c r="Z69" s="48" t="s">
        <v>33</v>
      </c>
      <c r="AA69" s="48" t="s">
        <v>33</v>
      </c>
      <c r="AB69" s="96">
        <f>(Z15-'[2]Price Increase Approval'!$F$6)*$E69</f>
        <v>52</v>
      </c>
      <c r="AC69" s="96">
        <f>(AA15-$D15)*E69</f>
        <v>-174</v>
      </c>
    </row>
    <row r="70" spans="1:29" customFormat="1" x14ac:dyDescent="0.2">
      <c r="A70" s="45" t="s">
        <v>29</v>
      </c>
      <c r="B70" s="45" t="s">
        <v>45</v>
      </c>
      <c r="C70" s="45" t="s">
        <v>31</v>
      </c>
      <c r="D70" s="45" t="s">
        <v>32</v>
      </c>
      <c r="E70" s="45">
        <v>2</v>
      </c>
      <c r="F70" s="63">
        <f t="shared" si="13"/>
        <v>140</v>
      </c>
      <c r="G70" s="64">
        <f t="shared" si="14"/>
        <v>0</v>
      </c>
      <c r="H70" s="64">
        <f t="shared" si="15"/>
        <v>0</v>
      </c>
      <c r="I70" s="48" t="s">
        <v>33</v>
      </c>
      <c r="J70" s="48" t="s">
        <v>33</v>
      </c>
      <c r="K70" s="64">
        <f t="shared" si="21"/>
        <v>-140</v>
      </c>
      <c r="L70" s="64">
        <f t="shared" si="21"/>
        <v>0</v>
      </c>
      <c r="M70" s="64">
        <f t="shared" si="21"/>
        <v>0</v>
      </c>
      <c r="N70" s="64">
        <f t="shared" si="22"/>
        <v>-80</v>
      </c>
      <c r="O70" s="48" t="s">
        <v>33</v>
      </c>
      <c r="P70" s="64">
        <f t="shared" ref="P70:S72" si="23">(N16-$D16)*$E70</f>
        <v>-66</v>
      </c>
      <c r="Q70" s="64">
        <f t="shared" si="23"/>
        <v>38</v>
      </c>
      <c r="R70" s="64">
        <f t="shared" si="16"/>
        <v>-80</v>
      </c>
      <c r="S70" s="64">
        <f t="shared" si="23"/>
        <v>80</v>
      </c>
      <c r="T70" s="48" t="s">
        <v>33</v>
      </c>
      <c r="U70" s="64">
        <f t="shared" ref="U70:AA72" si="24">(S16-$D16)*$E70</f>
        <v>80</v>
      </c>
      <c r="V70" s="64">
        <f t="shared" si="24"/>
        <v>0</v>
      </c>
      <c r="W70" s="64">
        <f t="shared" si="24"/>
        <v>0</v>
      </c>
      <c r="X70" s="64">
        <f t="shared" si="24"/>
        <v>0</v>
      </c>
      <c r="Y70" s="64">
        <f t="shared" si="24"/>
        <v>0</v>
      </c>
      <c r="Z70" s="64">
        <f t="shared" si="24"/>
        <v>0</v>
      </c>
      <c r="AA70" s="64">
        <f t="shared" si="24"/>
        <v>0</v>
      </c>
      <c r="AB70" s="48" t="s">
        <v>33</v>
      </c>
      <c r="AC70" s="48" t="s">
        <v>33</v>
      </c>
    </row>
    <row r="71" spans="1:29" customFormat="1" x14ac:dyDescent="0.2">
      <c r="A71" s="45" t="s">
        <v>29</v>
      </c>
      <c r="B71" s="45" t="s">
        <v>46</v>
      </c>
      <c r="C71" s="45" t="s">
        <v>47</v>
      </c>
      <c r="D71" s="45" t="s">
        <v>32</v>
      </c>
      <c r="E71" s="45">
        <v>2</v>
      </c>
      <c r="F71" s="63">
        <f t="shared" si="13"/>
        <v>140</v>
      </c>
      <c r="G71" s="48" t="s">
        <v>33</v>
      </c>
      <c r="H71" s="48" t="s">
        <v>33</v>
      </c>
      <c r="I71" s="48" t="s">
        <v>33</v>
      </c>
      <c r="J71" s="48" t="s">
        <v>33</v>
      </c>
      <c r="K71" s="48" t="s">
        <v>33</v>
      </c>
      <c r="L71" s="48" t="s">
        <v>33</v>
      </c>
      <c r="M71" s="48" t="s">
        <v>33</v>
      </c>
      <c r="N71" s="48" t="s">
        <v>33</v>
      </c>
      <c r="O71" s="48" t="s">
        <v>33</v>
      </c>
      <c r="P71" s="48" t="s">
        <v>33</v>
      </c>
      <c r="Q71" s="48" t="s">
        <v>33</v>
      </c>
      <c r="R71" s="48" t="s">
        <v>33</v>
      </c>
      <c r="S71" s="48" t="s">
        <v>33</v>
      </c>
      <c r="T71" s="48" t="s">
        <v>33</v>
      </c>
      <c r="U71" s="48" t="s">
        <v>33</v>
      </c>
      <c r="V71" s="48" t="s">
        <v>33</v>
      </c>
      <c r="W71" s="48" t="s">
        <v>33</v>
      </c>
      <c r="X71" s="48" t="s">
        <v>33</v>
      </c>
      <c r="Y71" s="48" t="s">
        <v>33</v>
      </c>
      <c r="Z71" s="48" t="s">
        <v>33</v>
      </c>
      <c r="AA71" s="48" t="s">
        <v>33</v>
      </c>
      <c r="AB71" s="48" t="s">
        <v>33</v>
      </c>
      <c r="AC71" s="48" t="s">
        <v>33</v>
      </c>
    </row>
    <row r="72" spans="1:29" customFormat="1" x14ac:dyDescent="0.2">
      <c r="A72" s="45" t="s">
        <v>29</v>
      </c>
      <c r="B72" s="45" t="s">
        <v>48</v>
      </c>
      <c r="C72" s="45" t="s">
        <v>49</v>
      </c>
      <c r="D72" s="45" t="s">
        <v>32</v>
      </c>
      <c r="E72" s="45">
        <v>2</v>
      </c>
      <c r="F72" s="63">
        <f t="shared" si="13"/>
        <v>140</v>
      </c>
      <c r="G72" s="64">
        <f t="shared" si="14"/>
        <v>0</v>
      </c>
      <c r="H72" s="64">
        <f t="shared" si="15"/>
        <v>0</v>
      </c>
      <c r="I72" s="48" t="s">
        <v>33</v>
      </c>
      <c r="J72" s="48" t="s">
        <v>33</v>
      </c>
      <c r="K72" s="64">
        <f t="shared" si="21"/>
        <v>-140</v>
      </c>
      <c r="L72" s="48" t="s">
        <v>33</v>
      </c>
      <c r="M72" s="48" t="s">
        <v>33</v>
      </c>
      <c r="N72" s="48" t="s">
        <v>33</v>
      </c>
      <c r="O72" s="48" t="s">
        <v>33</v>
      </c>
      <c r="P72" s="48" t="s">
        <v>33</v>
      </c>
      <c r="Q72" s="48" t="s">
        <v>33</v>
      </c>
      <c r="R72" s="64">
        <f t="shared" si="16"/>
        <v>-80</v>
      </c>
      <c r="S72" s="64">
        <f t="shared" si="23"/>
        <v>80</v>
      </c>
      <c r="T72" s="48" t="s">
        <v>33</v>
      </c>
      <c r="U72" s="64">
        <f t="shared" si="24"/>
        <v>80</v>
      </c>
      <c r="V72" s="48" t="s">
        <v>33</v>
      </c>
      <c r="W72" s="48" t="s">
        <v>33</v>
      </c>
      <c r="X72" s="48" t="s">
        <v>33</v>
      </c>
      <c r="Y72" s="48" t="s">
        <v>33</v>
      </c>
      <c r="Z72" s="48" t="s">
        <v>33</v>
      </c>
      <c r="AA72" s="48" t="s">
        <v>33</v>
      </c>
      <c r="AB72" s="48" t="s">
        <v>33</v>
      </c>
      <c r="AC72" s="48" t="s">
        <v>33</v>
      </c>
    </row>
    <row r="73" spans="1:29" s="80" customFormat="1" x14ac:dyDescent="0.2">
      <c r="A73" s="61"/>
      <c r="B73" s="61"/>
      <c r="C73" s="61"/>
      <c r="D73" s="61"/>
      <c r="E73" s="61"/>
      <c r="F73" s="77"/>
      <c r="G73" s="78"/>
      <c r="H73" s="78"/>
      <c r="I73" s="79"/>
      <c r="J73" s="79"/>
      <c r="K73" s="78"/>
      <c r="L73" s="79"/>
      <c r="M73" s="79"/>
      <c r="N73" s="79"/>
      <c r="O73" s="79"/>
      <c r="P73" s="79"/>
      <c r="Q73" s="79"/>
      <c r="R73" s="78"/>
      <c r="S73" s="78"/>
      <c r="T73" s="79"/>
      <c r="U73" s="78"/>
      <c r="V73" s="79"/>
      <c r="W73" s="79"/>
      <c r="X73" s="79"/>
      <c r="Y73" s="79"/>
      <c r="Z73" s="79"/>
      <c r="AA73" s="79"/>
      <c r="AB73" s="79"/>
      <c r="AC73" s="79"/>
    </row>
    <row r="74" spans="1:29" s="80" customFormat="1" x14ac:dyDescent="0.2">
      <c r="A74" s="61"/>
      <c r="B74" s="61"/>
      <c r="C74" s="61"/>
      <c r="D74" s="61"/>
      <c r="E74" s="61"/>
      <c r="F74" s="77"/>
      <c r="G74" s="78"/>
      <c r="H74" s="78"/>
      <c r="I74" s="79"/>
      <c r="J74" s="79"/>
      <c r="K74" s="78"/>
      <c r="L74" s="79"/>
      <c r="M74" s="79"/>
      <c r="N74" s="79"/>
      <c r="O74" s="79"/>
      <c r="P74" s="79"/>
      <c r="Q74" s="79"/>
      <c r="R74" s="78"/>
      <c r="S74" s="78"/>
      <c r="T74" s="79"/>
      <c r="U74" s="78"/>
      <c r="V74" s="79"/>
      <c r="W74" s="79"/>
      <c r="X74" s="79"/>
      <c r="Y74" s="79"/>
      <c r="Z74" s="79"/>
      <c r="AA74" s="79"/>
      <c r="AB74" s="79"/>
      <c r="AC74" s="79"/>
    </row>
    <row r="75" spans="1:29" s="80" customFormat="1" x14ac:dyDescent="0.2">
      <c r="A75" s="61"/>
      <c r="B75" s="61"/>
      <c r="C75" s="61"/>
      <c r="D75" s="61"/>
      <c r="E75" s="61"/>
      <c r="F75" s="77"/>
      <c r="G75" s="78" t="str">
        <f>G45</f>
        <v>P</v>
      </c>
      <c r="H75" s="78" t="str">
        <f t="shared" ref="H75:AC75" si="25">H45</f>
        <v>P6</v>
      </c>
      <c r="I75" s="78" t="str">
        <f t="shared" si="25"/>
        <v>P7</v>
      </c>
      <c r="J75" s="78" t="str">
        <f t="shared" si="25"/>
        <v>Z</v>
      </c>
      <c r="K75" s="78" t="str">
        <f t="shared" si="25"/>
        <v>L</v>
      </c>
      <c r="L75" s="78" t="str">
        <f t="shared" si="25"/>
        <v>L-SA</v>
      </c>
      <c r="M75" s="78" t="str">
        <f t="shared" si="25"/>
        <v>L-CO</v>
      </c>
      <c r="N75" s="78" t="str">
        <f t="shared" si="25"/>
        <v>B</v>
      </c>
      <c r="O75" s="78" t="str">
        <f t="shared" si="25"/>
        <v>G_or_BB</v>
      </c>
      <c r="P75" s="78" t="str">
        <f t="shared" si="25"/>
        <v>BDC</v>
      </c>
      <c r="Q75" s="78" t="str">
        <f t="shared" si="25"/>
        <v>H</v>
      </c>
      <c r="R75" s="78" t="str">
        <f t="shared" si="25"/>
        <v>J</v>
      </c>
      <c r="S75" s="78" t="str">
        <f t="shared" si="25"/>
        <v>R</v>
      </c>
      <c r="T75" s="78" t="str">
        <f t="shared" si="25"/>
        <v>M</v>
      </c>
      <c r="U75" s="78" t="str">
        <f t="shared" si="25"/>
        <v>T</v>
      </c>
      <c r="V75" s="78" t="str">
        <f t="shared" si="25"/>
        <v>J-SA</v>
      </c>
      <c r="W75" s="78" t="str">
        <f t="shared" si="25"/>
        <v>J-CO6</v>
      </c>
      <c r="X75" s="78" t="str">
        <f t="shared" si="25"/>
        <v>J-CO7</v>
      </c>
      <c r="Y75" s="78" t="str">
        <f t="shared" si="25"/>
        <v>J-YA6</v>
      </c>
      <c r="Z75" s="78" t="str">
        <f t="shared" si="25"/>
        <v>J-YA7</v>
      </c>
      <c r="AA75" s="78" t="str">
        <f t="shared" si="25"/>
        <v>J-ME</v>
      </c>
      <c r="AB75" s="78" t="str">
        <f t="shared" si="25"/>
        <v>C / C6</v>
      </c>
      <c r="AC75" s="78" t="str">
        <f t="shared" si="25"/>
        <v>W</v>
      </c>
    </row>
    <row r="76" spans="1:29" customFormat="1" x14ac:dyDescent="0.2">
      <c r="A76" s="45" t="s">
        <v>29</v>
      </c>
      <c r="B76" s="45" t="s">
        <v>30</v>
      </c>
      <c r="C76" s="45" t="s">
        <v>31</v>
      </c>
      <c r="D76" s="45" t="s">
        <v>50</v>
      </c>
      <c r="E76" s="45">
        <v>1</v>
      </c>
      <c r="F76" s="63">
        <f t="shared" ref="F76:F87" si="26">D7*E76</f>
        <v>70</v>
      </c>
      <c r="G76" s="64">
        <f>(E7-$D7)*$E76+($D$1*$E76)</f>
        <v>21</v>
      </c>
      <c r="H76" s="64">
        <f t="shared" ref="H76:H87" si="27">(F7-$D7)*$E76+($D$1*$E76)</f>
        <v>21</v>
      </c>
      <c r="I76" s="48" t="s">
        <v>33</v>
      </c>
      <c r="J76" s="64">
        <f t="shared" ref="J76:J77" si="28">(H7-$D7)*$E76+($D$1*$E76)</f>
        <v>21</v>
      </c>
      <c r="K76" s="64">
        <f>(I7-$D7)*$E76</f>
        <v>-70</v>
      </c>
      <c r="L76" s="48" t="s">
        <v>33</v>
      </c>
      <c r="M76" s="48" t="s">
        <v>33</v>
      </c>
      <c r="N76" s="48" t="s">
        <v>33</v>
      </c>
      <c r="O76" s="48" t="s">
        <v>33</v>
      </c>
      <c r="P76" s="48" t="s">
        <v>33</v>
      </c>
      <c r="Q76" s="48" t="s">
        <v>33</v>
      </c>
      <c r="R76" s="64">
        <f t="shared" ref="R76:R80" si="29">(P7-$D7)*$E76</f>
        <v>-40</v>
      </c>
      <c r="S76" s="64">
        <f t="shared" ref="S76" si="30">(Q7-$D7)*$E76+($D$1*$E76)</f>
        <v>61</v>
      </c>
      <c r="T76" s="64">
        <f t="shared" ref="T76:T81" si="31">(R7-$D7)*$E76</f>
        <v>61</v>
      </c>
      <c r="U76" s="48" t="s">
        <v>33</v>
      </c>
      <c r="V76" s="48" t="s">
        <v>33</v>
      </c>
      <c r="W76" s="48" t="s">
        <v>33</v>
      </c>
      <c r="X76" s="48" t="s">
        <v>33</v>
      </c>
      <c r="Y76" s="48" t="s">
        <v>33</v>
      </c>
      <c r="Z76" s="48" t="s">
        <v>33</v>
      </c>
      <c r="AA76" s="48" t="s">
        <v>33</v>
      </c>
      <c r="AB76" s="48" t="s">
        <v>33</v>
      </c>
      <c r="AC76" s="48" t="s">
        <v>33</v>
      </c>
    </row>
    <row r="77" spans="1:29" customFormat="1" x14ac:dyDescent="0.2">
      <c r="A77" s="45" t="s">
        <v>29</v>
      </c>
      <c r="B77" s="45" t="s">
        <v>34</v>
      </c>
      <c r="C77" s="45" t="s">
        <v>31</v>
      </c>
      <c r="D77" s="45" t="s">
        <v>50</v>
      </c>
      <c r="E77" s="45">
        <v>1</v>
      </c>
      <c r="F77" s="63">
        <f t="shared" si="26"/>
        <v>70</v>
      </c>
      <c r="G77" s="64">
        <f t="shared" ref="G77:G87" si="32">(E8-$D8)*$E77+($D$1*$E77)</f>
        <v>21</v>
      </c>
      <c r="H77" s="64">
        <f t="shared" si="27"/>
        <v>21</v>
      </c>
      <c r="I77" s="48" t="s">
        <v>33</v>
      </c>
      <c r="J77" s="64">
        <f t="shared" si="28"/>
        <v>21</v>
      </c>
      <c r="K77" s="64">
        <f t="shared" ref="K77:K79" si="33">(I8-$D8)*$E77</f>
        <v>-70</v>
      </c>
      <c r="L77" s="64">
        <f>(J8-$D8)*$E77</f>
        <v>0</v>
      </c>
      <c r="M77" s="64">
        <f>(K8-$D8)*$E77</f>
        <v>0</v>
      </c>
      <c r="N77" s="64">
        <f>(L8-$D8)*$E77</f>
        <v>-40</v>
      </c>
      <c r="O77" s="64">
        <f t="shared" ref="O77" si="34">(M8-$D8)*$E77+($D$1*$E77)</f>
        <v>72</v>
      </c>
      <c r="P77" s="48" t="s">
        <v>33</v>
      </c>
      <c r="Q77" s="48" t="s">
        <v>33</v>
      </c>
      <c r="R77" s="64">
        <f>(P8-$D8)*$E77</f>
        <v>-40</v>
      </c>
      <c r="S77" s="64">
        <f>(Q8-$D8)*$E77+($D$1*$E77)</f>
        <v>61</v>
      </c>
      <c r="T77" s="64">
        <f t="shared" si="31"/>
        <v>61</v>
      </c>
      <c r="U77" s="48" t="s">
        <v>33</v>
      </c>
      <c r="V77" s="64">
        <f t="shared" ref="V77" si="35">(T8-$D8)*$E77</f>
        <v>0</v>
      </c>
      <c r="W77" s="48" t="s">
        <v>33</v>
      </c>
      <c r="X77" s="48" t="s">
        <v>33</v>
      </c>
      <c r="Y77" s="48" t="s">
        <v>33</v>
      </c>
      <c r="Z77" s="48" t="s">
        <v>33</v>
      </c>
      <c r="AA77" s="48" t="s">
        <v>33</v>
      </c>
      <c r="AB77" s="48" t="s">
        <v>33</v>
      </c>
      <c r="AC77" s="48" t="s">
        <v>33</v>
      </c>
    </row>
    <row r="78" spans="1:29" customFormat="1" x14ac:dyDescent="0.2">
      <c r="A78" s="45" t="s">
        <v>29</v>
      </c>
      <c r="B78" s="45" t="s">
        <v>35</v>
      </c>
      <c r="C78" s="45" t="s">
        <v>36</v>
      </c>
      <c r="D78" s="45" t="s">
        <v>50</v>
      </c>
      <c r="E78" s="45">
        <v>1</v>
      </c>
      <c r="F78" s="63">
        <f t="shared" si="26"/>
        <v>49</v>
      </c>
      <c r="G78" s="64">
        <f t="shared" si="32"/>
        <v>21</v>
      </c>
      <c r="H78" s="64">
        <f t="shared" si="27"/>
        <v>21</v>
      </c>
      <c r="I78" s="48" t="s">
        <v>33</v>
      </c>
      <c r="J78" s="97">
        <f t="shared" ref="J78:J79" si="36">($D$1*$E78)</f>
        <v>21</v>
      </c>
      <c r="K78" s="48" t="s">
        <v>33</v>
      </c>
      <c r="L78" s="48" t="s">
        <v>33</v>
      </c>
      <c r="M78" s="48" t="s">
        <v>33</v>
      </c>
      <c r="N78" s="48" t="s">
        <v>33</v>
      </c>
      <c r="O78" s="48" t="s">
        <v>33</v>
      </c>
      <c r="P78" s="48" t="s">
        <v>33</v>
      </c>
      <c r="Q78" s="48" t="s">
        <v>33</v>
      </c>
      <c r="R78" s="64">
        <f>(P9-$D9)*$E78</f>
        <v>-40</v>
      </c>
      <c r="S78" s="64">
        <f>(Q9-$D9)*$E78+($D$1*$E78)</f>
        <v>61</v>
      </c>
      <c r="T78" s="64">
        <f t="shared" si="31"/>
        <v>61</v>
      </c>
      <c r="U78" s="48" t="s">
        <v>33</v>
      </c>
      <c r="V78" s="48" t="s">
        <v>33</v>
      </c>
      <c r="W78" s="48" t="s">
        <v>33</v>
      </c>
      <c r="X78" s="48" t="s">
        <v>33</v>
      </c>
      <c r="Y78" s="48" t="s">
        <v>33</v>
      </c>
      <c r="Z78" s="48" t="s">
        <v>33</v>
      </c>
      <c r="AA78" s="48" t="s">
        <v>33</v>
      </c>
      <c r="AB78" s="48" t="s">
        <v>33</v>
      </c>
      <c r="AC78" s="48" t="s">
        <v>33</v>
      </c>
    </row>
    <row r="79" spans="1:29" customFormat="1" x14ac:dyDescent="0.2">
      <c r="A79" s="45" t="s">
        <v>29</v>
      </c>
      <c r="B79" s="45" t="s">
        <v>37</v>
      </c>
      <c r="C79" s="45" t="s">
        <v>36</v>
      </c>
      <c r="D79" s="45" t="s">
        <v>50</v>
      </c>
      <c r="E79" s="45">
        <v>1</v>
      </c>
      <c r="F79" s="63">
        <f t="shared" si="26"/>
        <v>20</v>
      </c>
      <c r="G79" s="64">
        <f t="shared" si="32"/>
        <v>21</v>
      </c>
      <c r="H79" s="64">
        <f t="shared" si="27"/>
        <v>21</v>
      </c>
      <c r="I79" s="48" t="s">
        <v>33</v>
      </c>
      <c r="J79" s="97">
        <f t="shared" si="36"/>
        <v>21</v>
      </c>
      <c r="K79" s="64">
        <f t="shared" si="33"/>
        <v>-20</v>
      </c>
      <c r="L79" s="48" t="s">
        <v>33</v>
      </c>
      <c r="M79" s="48" t="s">
        <v>33</v>
      </c>
      <c r="N79" s="64">
        <f>(L10-$D10)*$E49</f>
        <v>30</v>
      </c>
      <c r="O79" s="64">
        <f>(M10-$D10)*$E79+($D$1*$E79)</f>
        <v>92</v>
      </c>
      <c r="P79" s="48" t="s">
        <v>33</v>
      </c>
      <c r="Q79" s="48" t="s">
        <v>33</v>
      </c>
      <c r="R79" s="64">
        <f>(P10-$D10)</f>
        <v>30</v>
      </c>
      <c r="S79" s="64">
        <f t="shared" ref="S79:S80" si="37">(Q10-$D10)*$E79+($D$1*$E79)</f>
        <v>136</v>
      </c>
      <c r="T79" s="64">
        <f t="shared" si="31"/>
        <v>136</v>
      </c>
      <c r="U79" s="48" t="s">
        <v>33</v>
      </c>
      <c r="V79" s="48" t="s">
        <v>33</v>
      </c>
      <c r="W79" s="48" t="s">
        <v>33</v>
      </c>
      <c r="X79" s="48" t="s">
        <v>33</v>
      </c>
      <c r="Y79" s="48" t="s">
        <v>33</v>
      </c>
      <c r="Z79" s="48" t="s">
        <v>33</v>
      </c>
      <c r="AA79" s="48" t="s">
        <v>33</v>
      </c>
      <c r="AB79" s="48" t="s">
        <v>33</v>
      </c>
      <c r="AC79" s="48" t="s">
        <v>33</v>
      </c>
    </row>
    <row r="80" spans="1:29" customFormat="1" x14ac:dyDescent="0.2">
      <c r="A80" s="45" t="s">
        <v>29</v>
      </c>
      <c r="B80" s="45" t="s">
        <v>38</v>
      </c>
      <c r="C80" s="45" t="s">
        <v>36</v>
      </c>
      <c r="D80" s="45" t="s">
        <v>50</v>
      </c>
      <c r="E80" s="45">
        <v>1</v>
      </c>
      <c r="F80" s="63">
        <f t="shared" si="26"/>
        <v>50</v>
      </c>
      <c r="G80" s="97">
        <f t="shared" si="32"/>
        <v>21</v>
      </c>
      <c r="H80" s="97">
        <f t="shared" si="27"/>
        <v>21</v>
      </c>
      <c r="I80" s="48" t="s">
        <v>33</v>
      </c>
      <c r="J80" s="97">
        <f>($D$1*$E80)</f>
        <v>21</v>
      </c>
      <c r="K80" s="48" t="s">
        <v>33</v>
      </c>
      <c r="L80" s="48" t="s">
        <v>33</v>
      </c>
      <c r="M80" s="48" t="s">
        <v>33</v>
      </c>
      <c r="N80" s="64">
        <f>(L11-$D11)*$E80</f>
        <v>0</v>
      </c>
      <c r="O80" s="64">
        <f>(M11)*$E80</f>
        <v>91</v>
      </c>
      <c r="P80" s="48" t="s">
        <v>33</v>
      </c>
      <c r="Q80" s="48" t="s">
        <v>33</v>
      </c>
      <c r="R80" s="64">
        <f t="shared" si="29"/>
        <v>-41</v>
      </c>
      <c r="S80" s="64">
        <f t="shared" si="37"/>
        <v>60</v>
      </c>
      <c r="T80" s="64">
        <f t="shared" si="31"/>
        <v>60</v>
      </c>
      <c r="U80" s="48" t="s">
        <v>33</v>
      </c>
      <c r="V80" s="48" t="s">
        <v>33</v>
      </c>
      <c r="W80" s="48" t="s">
        <v>33</v>
      </c>
      <c r="X80" s="48" t="s">
        <v>33</v>
      </c>
      <c r="Y80" s="48" t="s">
        <v>33</v>
      </c>
      <c r="Z80" s="48" t="s">
        <v>33</v>
      </c>
      <c r="AA80" s="48" t="s">
        <v>33</v>
      </c>
      <c r="AB80" s="48" t="s">
        <v>33</v>
      </c>
      <c r="AC80" s="48" t="s">
        <v>33</v>
      </c>
    </row>
    <row r="81" spans="1:29" customFormat="1" x14ac:dyDescent="0.2">
      <c r="A81" s="45" t="s">
        <v>29</v>
      </c>
      <c r="B81" s="45" t="s">
        <v>39</v>
      </c>
      <c r="C81" s="45" t="s">
        <v>36</v>
      </c>
      <c r="D81" s="45" t="s">
        <v>50</v>
      </c>
      <c r="E81" s="45">
        <v>1</v>
      </c>
      <c r="F81" s="63">
        <f t="shared" si="26"/>
        <v>80</v>
      </c>
      <c r="G81" s="97">
        <f t="shared" si="32"/>
        <v>21</v>
      </c>
      <c r="H81" s="97">
        <f t="shared" si="27"/>
        <v>21</v>
      </c>
      <c r="I81" s="48" t="s">
        <v>33</v>
      </c>
      <c r="J81" s="97">
        <f t="shared" ref="J81" si="38">($D$1*$E81)</f>
        <v>21</v>
      </c>
      <c r="K81" s="48" t="s">
        <v>33</v>
      </c>
      <c r="L81" s="48" t="s">
        <v>33</v>
      </c>
      <c r="M81" s="48" t="s">
        <v>33</v>
      </c>
      <c r="N81" s="48" t="s">
        <v>33</v>
      </c>
      <c r="O81" s="48" t="s">
        <v>33</v>
      </c>
      <c r="P81" s="48" t="s">
        <v>33</v>
      </c>
      <c r="Q81" s="48" t="s">
        <v>33</v>
      </c>
      <c r="R81" s="48" t="s">
        <v>33</v>
      </c>
      <c r="S81" s="64">
        <f>(Q12-$D12)*$E81</f>
        <v>41</v>
      </c>
      <c r="T81" s="64">
        <f t="shared" si="31"/>
        <v>41</v>
      </c>
      <c r="U81" s="48" t="s">
        <v>33</v>
      </c>
      <c r="V81" s="48" t="s">
        <v>33</v>
      </c>
      <c r="W81" s="48" t="s">
        <v>33</v>
      </c>
      <c r="X81" s="48" t="s">
        <v>33</v>
      </c>
      <c r="Y81" s="48" t="s">
        <v>33</v>
      </c>
      <c r="Z81" s="48" t="s">
        <v>33</v>
      </c>
      <c r="AA81" s="48" t="s">
        <v>33</v>
      </c>
      <c r="AB81" s="48" t="s">
        <v>33</v>
      </c>
      <c r="AC81" s="48" t="s">
        <v>33</v>
      </c>
    </row>
    <row r="82" spans="1:29" customFormat="1" x14ac:dyDescent="0.2">
      <c r="A82" s="45" t="s">
        <v>29</v>
      </c>
      <c r="B82" s="45" t="s">
        <v>40</v>
      </c>
      <c r="C82" s="45" t="s">
        <v>36</v>
      </c>
      <c r="D82" s="45" t="s">
        <v>50</v>
      </c>
      <c r="E82" s="45">
        <v>1</v>
      </c>
      <c r="F82" s="63">
        <f t="shared" si="26"/>
        <v>125</v>
      </c>
      <c r="G82" s="97">
        <f>(E13-$D13)*$E82</f>
        <v>0</v>
      </c>
      <c r="H82" s="97">
        <f>(F13-$D13)*$E82</f>
        <v>0</v>
      </c>
      <c r="I82" s="48" t="s">
        <v>33</v>
      </c>
      <c r="J82" s="97">
        <f>H82</f>
        <v>0</v>
      </c>
      <c r="K82" s="48" t="s">
        <v>33</v>
      </c>
      <c r="L82" s="48" t="s">
        <v>33</v>
      </c>
      <c r="M82" s="48" t="s">
        <v>33</v>
      </c>
      <c r="N82" s="48" t="s">
        <v>33</v>
      </c>
      <c r="O82" s="48" t="s">
        <v>33</v>
      </c>
      <c r="P82" s="48" t="s">
        <v>33</v>
      </c>
      <c r="Q82" s="48" t="s">
        <v>33</v>
      </c>
      <c r="R82" s="48" t="s">
        <v>33</v>
      </c>
      <c r="S82" s="48" t="s">
        <v>33</v>
      </c>
      <c r="T82" s="48" t="s">
        <v>33</v>
      </c>
      <c r="U82" s="48" t="s">
        <v>33</v>
      </c>
      <c r="V82" s="48" t="s">
        <v>33</v>
      </c>
      <c r="W82" s="48" t="s">
        <v>33</v>
      </c>
      <c r="X82" s="48" t="s">
        <v>33</v>
      </c>
      <c r="Y82" s="48" t="s">
        <v>33</v>
      </c>
      <c r="Z82" s="48" t="s">
        <v>33</v>
      </c>
      <c r="AA82" s="48" t="s">
        <v>33</v>
      </c>
      <c r="AB82" s="48" t="s">
        <v>33</v>
      </c>
      <c r="AC82" s="48" t="s">
        <v>33</v>
      </c>
    </row>
    <row r="83" spans="1:29" customFormat="1" x14ac:dyDescent="0.2">
      <c r="A83" s="45" t="s">
        <v>29</v>
      </c>
      <c r="B83" s="45" t="s">
        <v>41</v>
      </c>
      <c r="C83" s="45" t="s">
        <v>42</v>
      </c>
      <c r="D83" s="45" t="s">
        <v>50</v>
      </c>
      <c r="E83" s="45">
        <v>1</v>
      </c>
      <c r="F83" s="63">
        <f t="shared" si="26"/>
        <v>70</v>
      </c>
      <c r="G83" s="64">
        <f t="shared" si="32"/>
        <v>21</v>
      </c>
      <c r="H83" s="64">
        <f t="shared" si="27"/>
        <v>21</v>
      </c>
      <c r="I83" s="48" t="s">
        <v>33</v>
      </c>
      <c r="J83" s="64">
        <f>(H14-$D14)*$E83</f>
        <v>21</v>
      </c>
      <c r="K83" s="64">
        <f t="shared" ref="K83:K87" si="39">(I14-$D14)*$E83</f>
        <v>-70</v>
      </c>
      <c r="L83" s="48" t="s">
        <v>33</v>
      </c>
      <c r="M83" s="48" t="s">
        <v>33</v>
      </c>
      <c r="N83" s="64">
        <f t="shared" ref="N83:N85" si="40">(L14-$D14)*$E83</f>
        <v>0</v>
      </c>
      <c r="O83" s="64">
        <f>(M14-$D14)*$E83</f>
        <v>91</v>
      </c>
      <c r="P83" s="48" t="s">
        <v>33</v>
      </c>
      <c r="Q83" s="48" t="s">
        <v>33</v>
      </c>
      <c r="R83" s="64">
        <f t="shared" ref="R83:R86" si="41">(P14-$D14)*$E83</f>
        <v>-40</v>
      </c>
      <c r="S83" s="64">
        <f t="shared" ref="O83:S87" si="42">(Q14-$D14)*$E83+($D$1*$E83)</f>
        <v>61</v>
      </c>
      <c r="T83" s="64">
        <f>(R14-$D14)*$E83</f>
        <v>61</v>
      </c>
      <c r="U83" s="48" t="s">
        <v>33</v>
      </c>
      <c r="V83" s="48" t="s">
        <v>33</v>
      </c>
      <c r="W83" s="48" t="s">
        <v>33</v>
      </c>
      <c r="X83" s="48" t="s">
        <v>33</v>
      </c>
      <c r="Y83" s="48" t="s">
        <v>33</v>
      </c>
      <c r="Z83" s="48" t="s">
        <v>33</v>
      </c>
      <c r="AA83" s="48" t="s">
        <v>33</v>
      </c>
      <c r="AB83" s="48" t="s">
        <v>33</v>
      </c>
      <c r="AC83" s="48" t="s">
        <v>33</v>
      </c>
    </row>
    <row r="84" spans="1:29" customFormat="1" x14ac:dyDescent="0.2">
      <c r="A84" s="45" t="s">
        <v>29</v>
      </c>
      <c r="B84" s="45" t="s">
        <v>43</v>
      </c>
      <c r="C84" s="45" t="s">
        <v>44</v>
      </c>
      <c r="D84" s="45" t="s">
        <v>50</v>
      </c>
      <c r="E84" s="45">
        <v>1</v>
      </c>
      <c r="F84" s="63">
        <f t="shared" si="26"/>
        <v>87</v>
      </c>
      <c r="G84" s="64">
        <f t="shared" si="32"/>
        <v>21</v>
      </c>
      <c r="H84" s="64">
        <f t="shared" si="27"/>
        <v>21</v>
      </c>
      <c r="I84" s="48" t="s">
        <v>33</v>
      </c>
      <c r="J84" s="64">
        <f>(H15-$D15)*$E84</f>
        <v>21</v>
      </c>
      <c r="K84" s="64">
        <f t="shared" si="39"/>
        <v>-87</v>
      </c>
      <c r="L84" s="48" t="s">
        <v>33</v>
      </c>
      <c r="M84" s="48" t="s">
        <v>33</v>
      </c>
      <c r="N84" s="64">
        <f t="shared" si="40"/>
        <v>0</v>
      </c>
      <c r="O84" s="64">
        <f>(M15-$D15)*$E84+($D$1*$E84)</f>
        <v>95</v>
      </c>
      <c r="P84" s="48" t="s">
        <v>33</v>
      </c>
      <c r="Q84" s="48" t="s">
        <v>33</v>
      </c>
      <c r="R84" s="64">
        <f t="shared" si="41"/>
        <v>0</v>
      </c>
      <c r="S84" s="64">
        <f>(Q15)*$E84+($D$1*$E84)</f>
        <v>101</v>
      </c>
      <c r="T84" s="64">
        <f>(R15)*$E84</f>
        <v>101</v>
      </c>
      <c r="U84" s="48" t="s">
        <v>33</v>
      </c>
      <c r="V84" s="48" t="s">
        <v>33</v>
      </c>
      <c r="W84" s="48" t="s">
        <v>33</v>
      </c>
      <c r="X84" s="48" t="s">
        <v>33</v>
      </c>
      <c r="Y84" s="48" t="s">
        <v>33</v>
      </c>
      <c r="Z84" s="48" t="s">
        <v>33</v>
      </c>
      <c r="AA84" s="48" t="s">
        <v>33</v>
      </c>
      <c r="AB84" s="96">
        <f>(Z15-'[2]Price Increase Approval'!$F$6)*$E84+($D$1*$E84)</f>
        <v>47</v>
      </c>
      <c r="AC84" s="96">
        <f>(AA15-$D15)</f>
        <v>-87</v>
      </c>
    </row>
    <row r="85" spans="1:29" customFormat="1" x14ac:dyDescent="0.2">
      <c r="A85" s="45" t="s">
        <v>29</v>
      </c>
      <c r="B85" s="45" t="s">
        <v>45</v>
      </c>
      <c r="C85" s="45" t="s">
        <v>31</v>
      </c>
      <c r="D85" s="45" t="s">
        <v>50</v>
      </c>
      <c r="E85" s="45">
        <v>1</v>
      </c>
      <c r="F85" s="63">
        <f t="shared" si="26"/>
        <v>70</v>
      </c>
      <c r="G85" s="64">
        <f t="shared" si="32"/>
        <v>21</v>
      </c>
      <c r="H85" s="64">
        <f t="shared" si="27"/>
        <v>21</v>
      </c>
      <c r="I85" s="48" t="s">
        <v>33</v>
      </c>
      <c r="J85" s="64">
        <f t="shared" ref="J85:J87" si="43">(H16-$D16)*$E85+($D$1*$E85)</f>
        <v>21</v>
      </c>
      <c r="K85" s="64">
        <f t="shared" si="39"/>
        <v>-70</v>
      </c>
      <c r="L85" s="64">
        <f>(J16-$D16)*$E85</f>
        <v>0</v>
      </c>
      <c r="M85" s="64">
        <f>(K16-$D16)*$E85</f>
        <v>0</v>
      </c>
      <c r="N85" s="64">
        <f t="shared" si="40"/>
        <v>-40</v>
      </c>
      <c r="O85" s="64">
        <f t="shared" si="42"/>
        <v>72</v>
      </c>
      <c r="P85" s="48" t="s">
        <v>33</v>
      </c>
      <c r="Q85" s="48" t="s">
        <v>33</v>
      </c>
      <c r="R85" s="64">
        <f t="shared" si="41"/>
        <v>-40</v>
      </c>
      <c r="S85" s="64">
        <f t="shared" si="42"/>
        <v>61</v>
      </c>
      <c r="T85" s="64">
        <f>(R16-$D16)*$E85</f>
        <v>61</v>
      </c>
      <c r="U85" s="48" t="s">
        <v>33</v>
      </c>
      <c r="V85" s="64">
        <f t="shared" ref="V85:AA85" si="44">(T16-$D16)*$E85</f>
        <v>0</v>
      </c>
      <c r="W85" s="64">
        <f t="shared" si="44"/>
        <v>0</v>
      </c>
      <c r="X85" s="64">
        <f t="shared" si="44"/>
        <v>0</v>
      </c>
      <c r="Y85" s="64">
        <f t="shared" si="44"/>
        <v>0</v>
      </c>
      <c r="Z85" s="64">
        <f t="shared" si="44"/>
        <v>0</v>
      </c>
      <c r="AA85" s="64">
        <f t="shared" si="44"/>
        <v>0</v>
      </c>
      <c r="AB85" s="48" t="s">
        <v>33</v>
      </c>
      <c r="AC85" s="48" t="s">
        <v>33</v>
      </c>
    </row>
    <row r="86" spans="1:29" customFormat="1" x14ac:dyDescent="0.2">
      <c r="A86" s="45" t="s">
        <v>29</v>
      </c>
      <c r="B86" s="45" t="s">
        <v>46</v>
      </c>
      <c r="C86" s="45" t="s">
        <v>47</v>
      </c>
      <c r="D86" s="45" t="s">
        <v>50</v>
      </c>
      <c r="E86" s="45">
        <v>1</v>
      </c>
      <c r="F86" s="63">
        <f t="shared" si="26"/>
        <v>70</v>
      </c>
      <c r="G86" s="64">
        <f t="shared" si="32"/>
        <v>21</v>
      </c>
      <c r="H86" s="64">
        <f t="shared" si="27"/>
        <v>21</v>
      </c>
      <c r="I86" s="48" t="s">
        <v>33</v>
      </c>
      <c r="J86" s="64">
        <f t="shared" si="43"/>
        <v>21</v>
      </c>
      <c r="K86" s="64">
        <f t="shared" si="39"/>
        <v>-70</v>
      </c>
      <c r="L86" s="48" t="s">
        <v>33</v>
      </c>
      <c r="M86" s="48" t="s">
        <v>33</v>
      </c>
      <c r="N86" s="48" t="s">
        <v>33</v>
      </c>
      <c r="O86" s="48" t="s">
        <v>33</v>
      </c>
      <c r="P86" s="48" t="s">
        <v>33</v>
      </c>
      <c r="Q86" s="48" t="s">
        <v>33</v>
      </c>
      <c r="R86" s="64">
        <f t="shared" si="41"/>
        <v>-40</v>
      </c>
      <c r="S86" s="64">
        <f t="shared" si="42"/>
        <v>61</v>
      </c>
      <c r="T86" s="64">
        <f>(R17-$D17)*$E86</f>
        <v>61</v>
      </c>
      <c r="U86" s="48" t="s">
        <v>33</v>
      </c>
      <c r="V86" s="48" t="s">
        <v>33</v>
      </c>
      <c r="W86" s="48" t="s">
        <v>33</v>
      </c>
      <c r="X86" s="48" t="s">
        <v>33</v>
      </c>
      <c r="Y86" s="48" t="s">
        <v>33</v>
      </c>
      <c r="Z86" s="48" t="s">
        <v>33</v>
      </c>
      <c r="AA86" s="48" t="s">
        <v>33</v>
      </c>
      <c r="AB86" s="48" t="s">
        <v>33</v>
      </c>
      <c r="AC86" s="48" t="s">
        <v>33</v>
      </c>
    </row>
    <row r="87" spans="1:29" customFormat="1" x14ac:dyDescent="0.2">
      <c r="A87" s="45" t="s">
        <v>29</v>
      </c>
      <c r="B87" s="45" t="s">
        <v>48</v>
      </c>
      <c r="C87" s="45" t="s">
        <v>49</v>
      </c>
      <c r="D87" s="45" t="s">
        <v>50</v>
      </c>
      <c r="E87" s="45">
        <v>1</v>
      </c>
      <c r="F87" s="63">
        <f t="shared" si="26"/>
        <v>70</v>
      </c>
      <c r="G87" s="64">
        <f t="shared" si="32"/>
        <v>21</v>
      </c>
      <c r="H87" s="64">
        <f t="shared" si="27"/>
        <v>21</v>
      </c>
      <c r="I87" s="48" t="s">
        <v>33</v>
      </c>
      <c r="J87" s="64">
        <f t="shared" si="43"/>
        <v>21</v>
      </c>
      <c r="K87" s="64">
        <f t="shared" si="39"/>
        <v>-70</v>
      </c>
      <c r="L87" s="48" t="s">
        <v>33</v>
      </c>
      <c r="M87" s="48" t="s">
        <v>33</v>
      </c>
      <c r="N87" s="48" t="s">
        <v>33</v>
      </c>
      <c r="O87" s="48" t="s">
        <v>33</v>
      </c>
      <c r="P87" s="48" t="s">
        <v>33</v>
      </c>
      <c r="Q87" s="48" t="s">
        <v>33</v>
      </c>
      <c r="R87" s="48" t="s">
        <v>33</v>
      </c>
      <c r="S87" s="64">
        <f t="shared" si="42"/>
        <v>61</v>
      </c>
      <c r="T87" s="64">
        <f>(R18-$D18)*$E87</f>
        <v>61</v>
      </c>
      <c r="U87" s="48" t="s">
        <v>33</v>
      </c>
      <c r="V87" s="48" t="s">
        <v>33</v>
      </c>
      <c r="W87" s="48" t="s">
        <v>33</v>
      </c>
      <c r="X87" s="48" t="s">
        <v>33</v>
      </c>
      <c r="Y87" s="48" t="s">
        <v>33</v>
      </c>
      <c r="Z87" s="48" t="s">
        <v>33</v>
      </c>
      <c r="AA87" s="48" t="s">
        <v>33</v>
      </c>
      <c r="AB87" s="48" t="s">
        <v>33</v>
      </c>
      <c r="AC87" s="48" t="s">
        <v>33</v>
      </c>
    </row>
    <row r="88" spans="1:29" s="80" customFormat="1" x14ac:dyDescent="0.2">
      <c r="A88" s="61"/>
      <c r="B88" s="61"/>
      <c r="C88" s="61"/>
      <c r="D88" s="61"/>
      <c r="E88" s="61"/>
      <c r="F88" s="77"/>
      <c r="G88" s="78"/>
      <c r="H88" s="78"/>
      <c r="I88" s="79"/>
      <c r="J88" s="78"/>
      <c r="K88" s="78"/>
      <c r="L88" s="79"/>
      <c r="M88" s="79"/>
      <c r="N88" s="79"/>
      <c r="O88" s="79"/>
      <c r="P88" s="79"/>
      <c r="Q88" s="79"/>
      <c r="R88" s="78"/>
      <c r="S88" s="78"/>
      <c r="T88" s="78"/>
      <c r="U88" s="78"/>
      <c r="V88" s="79"/>
      <c r="W88" s="79"/>
      <c r="X88" s="79"/>
      <c r="Y88" s="79"/>
      <c r="Z88" s="79"/>
      <c r="AA88" s="79"/>
      <c r="AB88" s="79"/>
      <c r="AC88" s="79"/>
    </row>
    <row r="89" spans="1:29" s="80" customFormat="1" x14ac:dyDescent="0.2">
      <c r="A89" s="61"/>
      <c r="B89" s="61"/>
      <c r="C89" s="61"/>
      <c r="D89" s="61"/>
      <c r="E89" s="61"/>
      <c r="F89" s="77"/>
      <c r="G89" s="78"/>
      <c r="H89" s="78"/>
      <c r="I89" s="79"/>
      <c r="J89" s="78"/>
      <c r="K89" s="78"/>
      <c r="L89" s="79"/>
      <c r="M89" s="79"/>
      <c r="N89" s="79"/>
      <c r="O89" s="79"/>
      <c r="P89" s="79"/>
      <c r="Q89" s="79"/>
      <c r="R89" s="78"/>
      <c r="S89" s="78"/>
      <c r="T89" s="78"/>
      <c r="U89" s="78"/>
      <c r="V89" s="79"/>
      <c r="W89" s="79"/>
      <c r="X89" s="79"/>
      <c r="Y89" s="79"/>
      <c r="Z89" s="79"/>
      <c r="AA89" s="79"/>
      <c r="AB89" s="79"/>
      <c r="AC89" s="79"/>
    </row>
    <row r="90" spans="1:29" s="80" customFormat="1" x14ac:dyDescent="0.2">
      <c r="A90" s="61"/>
      <c r="B90" s="61"/>
      <c r="C90" s="61"/>
      <c r="D90" s="61"/>
      <c r="E90" s="61"/>
      <c r="F90" s="77"/>
      <c r="G90" s="78" t="str">
        <f>G45</f>
        <v>P</v>
      </c>
      <c r="H90" s="78" t="str">
        <f t="shared" ref="H90:AC90" si="45">H45</f>
        <v>P6</v>
      </c>
      <c r="I90" s="78" t="str">
        <f t="shared" si="45"/>
        <v>P7</v>
      </c>
      <c r="J90" s="78" t="str">
        <f t="shared" si="45"/>
        <v>Z</v>
      </c>
      <c r="K90" s="78" t="str">
        <f t="shared" si="45"/>
        <v>L</v>
      </c>
      <c r="L90" s="78" t="str">
        <f t="shared" si="45"/>
        <v>L-SA</v>
      </c>
      <c r="M90" s="78" t="str">
        <f t="shared" si="45"/>
        <v>L-CO</v>
      </c>
      <c r="N90" s="78" t="str">
        <f t="shared" si="45"/>
        <v>B</v>
      </c>
      <c r="O90" s="78" t="str">
        <f t="shared" si="45"/>
        <v>G_or_BB</v>
      </c>
      <c r="P90" s="78" t="str">
        <f t="shared" si="45"/>
        <v>BDC</v>
      </c>
      <c r="Q90" s="78" t="str">
        <f t="shared" si="45"/>
        <v>H</v>
      </c>
      <c r="R90" s="78" t="str">
        <f t="shared" si="45"/>
        <v>J</v>
      </c>
      <c r="S90" s="78" t="str">
        <f t="shared" si="45"/>
        <v>R</v>
      </c>
      <c r="T90" s="78" t="str">
        <f t="shared" si="45"/>
        <v>M</v>
      </c>
      <c r="U90" s="78" t="str">
        <f t="shared" si="45"/>
        <v>T</v>
      </c>
      <c r="V90" s="78" t="str">
        <f t="shared" si="45"/>
        <v>J-SA</v>
      </c>
      <c r="W90" s="78" t="str">
        <f t="shared" si="45"/>
        <v>J-CO6</v>
      </c>
      <c r="X90" s="78" t="str">
        <f t="shared" si="45"/>
        <v>J-CO7</v>
      </c>
      <c r="Y90" s="78" t="str">
        <f t="shared" si="45"/>
        <v>J-YA6</v>
      </c>
      <c r="Z90" s="78" t="str">
        <f t="shared" si="45"/>
        <v>J-YA7</v>
      </c>
      <c r="AA90" s="78" t="str">
        <f t="shared" si="45"/>
        <v>J-ME</v>
      </c>
      <c r="AB90" s="78" t="str">
        <f t="shared" si="45"/>
        <v>C / C6</v>
      </c>
      <c r="AC90" s="78" t="str">
        <f t="shared" si="45"/>
        <v>W</v>
      </c>
    </row>
    <row r="91" spans="1:29" customFormat="1" x14ac:dyDescent="0.2">
      <c r="A91" s="45" t="s">
        <v>29</v>
      </c>
      <c r="B91" s="45" t="s">
        <v>30</v>
      </c>
      <c r="C91" s="45" t="s">
        <v>31</v>
      </c>
      <c r="D91" s="45" t="s">
        <v>50</v>
      </c>
      <c r="E91" s="48" t="s">
        <v>33</v>
      </c>
      <c r="F91" s="48" t="s">
        <v>33</v>
      </c>
      <c r="G91" s="48" t="s">
        <v>33</v>
      </c>
      <c r="H91" s="48" t="s">
        <v>33</v>
      </c>
      <c r="I91" s="48" t="s">
        <v>33</v>
      </c>
      <c r="J91" s="48" t="s">
        <v>33</v>
      </c>
      <c r="K91" s="48" t="s">
        <v>33</v>
      </c>
      <c r="L91" s="48" t="s">
        <v>33</v>
      </c>
      <c r="M91" s="48" t="s">
        <v>33</v>
      </c>
      <c r="N91" s="48" t="s">
        <v>33</v>
      </c>
      <c r="O91" s="48" t="s">
        <v>33</v>
      </c>
      <c r="P91" s="48" t="s">
        <v>33</v>
      </c>
      <c r="Q91" s="48" t="s">
        <v>33</v>
      </c>
      <c r="R91" s="48" t="s">
        <v>33</v>
      </c>
      <c r="S91" s="48" t="s">
        <v>33</v>
      </c>
      <c r="T91" s="48" t="s">
        <v>33</v>
      </c>
      <c r="U91" s="48" t="s">
        <v>33</v>
      </c>
      <c r="V91" s="48" t="s">
        <v>33</v>
      </c>
      <c r="W91" s="48" t="s">
        <v>33</v>
      </c>
      <c r="X91" s="48" t="s">
        <v>33</v>
      </c>
      <c r="Y91" s="48" t="s">
        <v>33</v>
      </c>
      <c r="Z91" s="48" t="s">
        <v>33</v>
      </c>
      <c r="AA91" s="48" t="s">
        <v>33</v>
      </c>
      <c r="AB91" s="48" t="s">
        <v>33</v>
      </c>
      <c r="AC91" s="48" t="s">
        <v>33</v>
      </c>
    </row>
    <row r="92" spans="1:29" customFormat="1" x14ac:dyDescent="0.2">
      <c r="A92" s="45" t="s">
        <v>29</v>
      </c>
      <c r="B92" s="45" t="s">
        <v>34</v>
      </c>
      <c r="C92" s="45" t="s">
        <v>31</v>
      </c>
      <c r="D92" s="45" t="s">
        <v>50</v>
      </c>
      <c r="E92" s="48" t="s">
        <v>33</v>
      </c>
      <c r="F92" s="48" t="s">
        <v>33</v>
      </c>
      <c r="G92" s="48" t="s">
        <v>33</v>
      </c>
      <c r="H92" s="48" t="s">
        <v>33</v>
      </c>
      <c r="I92" s="48" t="s">
        <v>33</v>
      </c>
      <c r="J92" s="48" t="s">
        <v>33</v>
      </c>
      <c r="K92" s="48" t="s">
        <v>33</v>
      </c>
      <c r="L92" s="48" t="s">
        <v>33</v>
      </c>
      <c r="M92" s="48" t="s">
        <v>33</v>
      </c>
      <c r="N92" s="48" t="s">
        <v>33</v>
      </c>
      <c r="O92" s="48" t="s">
        <v>33</v>
      </c>
      <c r="P92" s="48" t="s">
        <v>33</v>
      </c>
      <c r="Q92" s="48" t="s">
        <v>33</v>
      </c>
      <c r="R92" s="48" t="s">
        <v>33</v>
      </c>
      <c r="S92" s="48" t="s">
        <v>33</v>
      </c>
      <c r="T92" s="48" t="s">
        <v>33</v>
      </c>
      <c r="U92" s="48" t="s">
        <v>33</v>
      </c>
      <c r="V92" s="48" t="s">
        <v>33</v>
      </c>
      <c r="W92" s="48" t="s">
        <v>33</v>
      </c>
      <c r="X92" s="48" t="s">
        <v>33</v>
      </c>
      <c r="Y92" s="48" t="s">
        <v>33</v>
      </c>
      <c r="Z92" s="48" t="s">
        <v>33</v>
      </c>
      <c r="AA92" s="48" t="s">
        <v>33</v>
      </c>
      <c r="AB92" s="48" t="s">
        <v>33</v>
      </c>
      <c r="AC92" s="48" t="s">
        <v>33</v>
      </c>
    </row>
    <row r="93" spans="1:29" customFormat="1" x14ac:dyDescent="0.2">
      <c r="A93" s="45" t="s">
        <v>29</v>
      </c>
      <c r="B93" s="45" t="s">
        <v>35</v>
      </c>
      <c r="C93" s="45" t="s">
        <v>36</v>
      </c>
      <c r="D93" s="45" t="s">
        <v>50</v>
      </c>
      <c r="E93" s="45">
        <v>2</v>
      </c>
      <c r="F93" s="63">
        <f t="shared" ref="F93:F102" si="46">D9*E93</f>
        <v>98</v>
      </c>
      <c r="G93" s="96">
        <f t="shared" ref="G93:G102" si="47">(E9-$D9)*$E93+($D$1*$E93)</f>
        <v>42</v>
      </c>
      <c r="H93" s="96">
        <f t="shared" ref="H93:H102" si="48">(F9-$D9)*$E93+($D$1*$E93)</f>
        <v>42</v>
      </c>
      <c r="I93" s="48" t="s">
        <v>33</v>
      </c>
      <c r="J93" s="97">
        <f t="shared" ref="J93:J96" si="49">($D$1*$E93)</f>
        <v>42</v>
      </c>
      <c r="K93" s="48" t="s">
        <v>33</v>
      </c>
      <c r="L93" s="48" t="s">
        <v>33</v>
      </c>
      <c r="M93" s="48" t="s">
        <v>33</v>
      </c>
      <c r="N93" s="48" t="s">
        <v>33</v>
      </c>
      <c r="O93" s="48" t="s">
        <v>33</v>
      </c>
      <c r="P93" s="48" t="s">
        <v>33</v>
      </c>
      <c r="Q93" s="48" t="s">
        <v>33</v>
      </c>
      <c r="R93" s="64">
        <f t="shared" ref="R93:R95" si="50">(P9-$D9)*$E93</f>
        <v>-80</v>
      </c>
      <c r="S93" s="64">
        <f t="shared" ref="S93" si="51">(Q9-$D9)*$E93+($D$1*$E93)</f>
        <v>122</v>
      </c>
      <c r="T93" s="64">
        <f>(R9-$D9)*$E93</f>
        <v>122</v>
      </c>
      <c r="U93" s="48" t="s">
        <v>33</v>
      </c>
      <c r="V93" s="48" t="s">
        <v>33</v>
      </c>
      <c r="W93" s="48" t="s">
        <v>33</v>
      </c>
      <c r="X93" s="48" t="s">
        <v>33</v>
      </c>
      <c r="Y93" s="48" t="s">
        <v>33</v>
      </c>
      <c r="Z93" s="48" t="s">
        <v>33</v>
      </c>
      <c r="AA93" s="48" t="s">
        <v>33</v>
      </c>
      <c r="AB93" s="48" t="s">
        <v>33</v>
      </c>
      <c r="AC93" s="48" t="s">
        <v>33</v>
      </c>
    </row>
    <row r="94" spans="1:29" customFormat="1" x14ac:dyDescent="0.2">
      <c r="A94" s="45" t="s">
        <v>29</v>
      </c>
      <c r="B94" s="45" t="s">
        <v>37</v>
      </c>
      <c r="C94" s="45" t="s">
        <v>36</v>
      </c>
      <c r="D94" s="45" t="s">
        <v>50</v>
      </c>
      <c r="E94" s="45">
        <v>2</v>
      </c>
      <c r="F94" s="63">
        <f t="shared" si="46"/>
        <v>40</v>
      </c>
      <c r="G94" s="96">
        <f t="shared" si="47"/>
        <v>42</v>
      </c>
      <c r="H94" s="96">
        <f t="shared" si="48"/>
        <v>42</v>
      </c>
      <c r="I94" s="48" t="s">
        <v>33</v>
      </c>
      <c r="J94" s="97">
        <f t="shared" si="49"/>
        <v>42</v>
      </c>
      <c r="K94" s="64">
        <f t="shared" ref="K94" si="52">(I10-$D10)*$E94</f>
        <v>-40</v>
      </c>
      <c r="L94" s="48" t="s">
        <v>33</v>
      </c>
      <c r="M94" s="48" t="s">
        <v>33</v>
      </c>
      <c r="N94" s="64">
        <f t="shared" ref="N94" si="53">(L10-$D10)*$E94</f>
        <v>60</v>
      </c>
      <c r="O94" s="64">
        <f t="shared" ref="O94:S95" si="54">(M10-$D10)*$E94+($D$1*$E94)</f>
        <v>184</v>
      </c>
      <c r="P94" s="48" t="s">
        <v>33</v>
      </c>
      <c r="Q94" s="48" t="s">
        <v>33</v>
      </c>
      <c r="R94" s="64">
        <f>(P10-$D10)*E94</f>
        <v>60</v>
      </c>
      <c r="S94" s="64">
        <f t="shared" si="54"/>
        <v>272</v>
      </c>
      <c r="T94" s="64">
        <f>(R10-$D10)*$E94</f>
        <v>272</v>
      </c>
      <c r="U94" s="48" t="s">
        <v>33</v>
      </c>
      <c r="V94" s="48" t="s">
        <v>33</v>
      </c>
      <c r="W94" s="48" t="s">
        <v>33</v>
      </c>
      <c r="X94" s="48" t="s">
        <v>33</v>
      </c>
      <c r="Y94" s="48" t="s">
        <v>33</v>
      </c>
      <c r="Z94" s="48" t="s">
        <v>33</v>
      </c>
      <c r="AA94" s="48" t="s">
        <v>33</v>
      </c>
      <c r="AB94" s="48" t="s">
        <v>33</v>
      </c>
      <c r="AC94" s="48" t="s">
        <v>33</v>
      </c>
    </row>
    <row r="95" spans="1:29" customFormat="1" x14ac:dyDescent="0.2">
      <c r="A95" s="45" t="s">
        <v>29</v>
      </c>
      <c r="B95" s="45" t="s">
        <v>38</v>
      </c>
      <c r="C95" s="45" t="s">
        <v>36</v>
      </c>
      <c r="D95" s="45" t="s">
        <v>50</v>
      </c>
      <c r="E95" s="45">
        <v>2</v>
      </c>
      <c r="F95" s="63">
        <f t="shared" si="46"/>
        <v>100</v>
      </c>
      <c r="G95" s="96">
        <f t="shared" si="47"/>
        <v>42</v>
      </c>
      <c r="H95" s="96">
        <f t="shared" si="48"/>
        <v>42</v>
      </c>
      <c r="I95" s="48" t="s">
        <v>33</v>
      </c>
      <c r="J95" s="97">
        <f t="shared" si="49"/>
        <v>42</v>
      </c>
      <c r="K95" s="48" t="s">
        <v>33</v>
      </c>
      <c r="L95" s="48" t="s">
        <v>33</v>
      </c>
      <c r="M95" s="48" t="s">
        <v>33</v>
      </c>
      <c r="N95" s="64">
        <f>(L11-$D11)*$E95</f>
        <v>0</v>
      </c>
      <c r="O95" s="64">
        <f>(M11)*$E95</f>
        <v>182</v>
      </c>
      <c r="P95" s="48" t="s">
        <v>33</v>
      </c>
      <c r="Q95" s="48" t="s">
        <v>33</v>
      </c>
      <c r="R95" s="64">
        <f t="shared" si="50"/>
        <v>-82</v>
      </c>
      <c r="S95" s="64">
        <f t="shared" si="54"/>
        <v>120</v>
      </c>
      <c r="T95" s="64">
        <f>(R11-$D11)*$E95</f>
        <v>120</v>
      </c>
      <c r="U95" s="48" t="s">
        <v>33</v>
      </c>
      <c r="V95" s="48" t="s">
        <v>33</v>
      </c>
      <c r="W95" s="48" t="s">
        <v>33</v>
      </c>
      <c r="X95" s="48" t="s">
        <v>33</v>
      </c>
      <c r="Y95" s="48" t="s">
        <v>33</v>
      </c>
      <c r="Z95" s="48" t="s">
        <v>33</v>
      </c>
      <c r="AA95" s="48" t="s">
        <v>33</v>
      </c>
      <c r="AB95" s="48" t="s">
        <v>33</v>
      </c>
      <c r="AC95" s="48" t="s">
        <v>33</v>
      </c>
    </row>
    <row r="96" spans="1:29" customFormat="1" x14ac:dyDescent="0.2">
      <c r="A96" s="45" t="s">
        <v>29</v>
      </c>
      <c r="B96" s="45" t="s">
        <v>39</v>
      </c>
      <c r="C96" s="45" t="s">
        <v>36</v>
      </c>
      <c r="D96" s="45" t="s">
        <v>50</v>
      </c>
      <c r="E96" s="45">
        <v>2</v>
      </c>
      <c r="F96" s="63">
        <f t="shared" si="46"/>
        <v>160</v>
      </c>
      <c r="G96" s="96">
        <f t="shared" si="47"/>
        <v>42</v>
      </c>
      <c r="H96" s="96">
        <f t="shared" si="48"/>
        <v>42</v>
      </c>
      <c r="I96" s="48" t="s">
        <v>33</v>
      </c>
      <c r="J96" s="97">
        <f t="shared" si="49"/>
        <v>42</v>
      </c>
      <c r="K96" s="48" t="s">
        <v>33</v>
      </c>
      <c r="L96" s="48" t="s">
        <v>33</v>
      </c>
      <c r="M96" s="48" t="s">
        <v>33</v>
      </c>
      <c r="N96" s="48" t="s">
        <v>33</v>
      </c>
      <c r="O96" s="48" t="s">
        <v>33</v>
      </c>
      <c r="P96" s="48" t="s">
        <v>33</v>
      </c>
      <c r="Q96" s="48" t="s">
        <v>33</v>
      </c>
      <c r="R96" s="48" t="s">
        <v>33</v>
      </c>
      <c r="S96" s="64">
        <f>(Q12-$D12)*$E96</f>
        <v>82</v>
      </c>
      <c r="T96" s="64">
        <f>(R12-$D12)*$E96</f>
        <v>82</v>
      </c>
      <c r="U96" s="48" t="s">
        <v>33</v>
      </c>
      <c r="V96" s="48" t="s">
        <v>33</v>
      </c>
      <c r="W96" s="48" t="s">
        <v>33</v>
      </c>
      <c r="X96" s="48" t="s">
        <v>33</v>
      </c>
      <c r="Y96" s="48" t="s">
        <v>33</v>
      </c>
      <c r="Z96" s="48" t="s">
        <v>33</v>
      </c>
      <c r="AA96" s="48" t="s">
        <v>33</v>
      </c>
      <c r="AB96" s="48" t="s">
        <v>33</v>
      </c>
      <c r="AC96" s="48" t="s">
        <v>33</v>
      </c>
    </row>
    <row r="97" spans="1:29" customFormat="1" x14ac:dyDescent="0.2">
      <c r="A97" s="45" t="s">
        <v>29</v>
      </c>
      <c r="B97" s="45" t="s">
        <v>40</v>
      </c>
      <c r="C97" s="45" t="s">
        <v>36</v>
      </c>
      <c r="D97" s="45" t="s">
        <v>50</v>
      </c>
      <c r="E97" s="45">
        <v>2</v>
      </c>
      <c r="F97" s="63">
        <f t="shared" si="46"/>
        <v>250</v>
      </c>
      <c r="G97" s="96">
        <f>(E13-$D13)*$E97</f>
        <v>0</v>
      </c>
      <c r="H97" s="96">
        <f>(F13-$D13)*$E97</f>
        <v>0</v>
      </c>
      <c r="I97" s="48" t="s">
        <v>33</v>
      </c>
      <c r="J97" s="97">
        <f>H97</f>
        <v>0</v>
      </c>
      <c r="K97" s="48" t="s">
        <v>33</v>
      </c>
      <c r="L97" s="48" t="s">
        <v>33</v>
      </c>
      <c r="M97" s="48" t="s">
        <v>33</v>
      </c>
      <c r="N97" s="48" t="s">
        <v>33</v>
      </c>
      <c r="O97" s="48" t="s">
        <v>33</v>
      </c>
      <c r="P97" s="48" t="s">
        <v>33</v>
      </c>
      <c r="Q97" s="48" t="s">
        <v>33</v>
      </c>
      <c r="R97" s="48" t="s">
        <v>33</v>
      </c>
      <c r="S97" s="48" t="s">
        <v>33</v>
      </c>
      <c r="T97" s="48" t="s">
        <v>33</v>
      </c>
      <c r="U97" s="48" t="s">
        <v>33</v>
      </c>
      <c r="V97" s="48" t="s">
        <v>33</v>
      </c>
      <c r="W97" s="48" t="s">
        <v>33</v>
      </c>
      <c r="X97" s="48" t="s">
        <v>33</v>
      </c>
      <c r="Y97" s="48" t="s">
        <v>33</v>
      </c>
      <c r="Z97" s="48" t="s">
        <v>33</v>
      </c>
      <c r="AA97" s="48" t="s">
        <v>33</v>
      </c>
      <c r="AB97" s="48" t="s">
        <v>33</v>
      </c>
      <c r="AC97" s="48" t="s">
        <v>33</v>
      </c>
    </row>
    <row r="98" spans="1:29" customFormat="1" x14ac:dyDescent="0.2">
      <c r="A98" s="45" t="s">
        <v>29</v>
      </c>
      <c r="B98" s="45" t="s">
        <v>41</v>
      </c>
      <c r="C98" s="45" t="s">
        <v>42</v>
      </c>
      <c r="D98" s="45" t="s">
        <v>50</v>
      </c>
      <c r="E98" s="48" t="s">
        <v>33</v>
      </c>
      <c r="F98" s="48" t="s">
        <v>33</v>
      </c>
      <c r="G98" s="48" t="s">
        <v>33</v>
      </c>
      <c r="H98" s="48" t="s">
        <v>33</v>
      </c>
      <c r="I98" s="48" t="s">
        <v>33</v>
      </c>
      <c r="J98" s="48" t="s">
        <v>33</v>
      </c>
      <c r="K98" s="48" t="s">
        <v>33</v>
      </c>
      <c r="L98" s="48" t="s">
        <v>33</v>
      </c>
      <c r="M98" s="48" t="s">
        <v>33</v>
      </c>
      <c r="N98" s="48" t="s">
        <v>33</v>
      </c>
      <c r="O98" s="48" t="s">
        <v>33</v>
      </c>
      <c r="P98" s="48" t="s">
        <v>33</v>
      </c>
      <c r="Q98" s="48" t="s">
        <v>33</v>
      </c>
      <c r="R98" s="48" t="s">
        <v>33</v>
      </c>
      <c r="S98" s="48" t="s">
        <v>33</v>
      </c>
      <c r="T98" s="48" t="s">
        <v>33</v>
      </c>
      <c r="U98" s="48" t="s">
        <v>33</v>
      </c>
      <c r="V98" s="48" t="s">
        <v>33</v>
      </c>
      <c r="W98" s="48" t="s">
        <v>33</v>
      </c>
      <c r="X98" s="48" t="s">
        <v>33</v>
      </c>
      <c r="Y98" s="48" t="s">
        <v>33</v>
      </c>
      <c r="Z98" s="48" t="s">
        <v>33</v>
      </c>
      <c r="AA98" s="48" t="s">
        <v>33</v>
      </c>
      <c r="AB98" s="48" t="s">
        <v>33</v>
      </c>
      <c r="AC98" s="48" t="s">
        <v>33</v>
      </c>
    </row>
    <row r="99" spans="1:29" customFormat="1" x14ac:dyDescent="0.2">
      <c r="A99" s="45" t="s">
        <v>29</v>
      </c>
      <c r="B99" s="45" t="s">
        <v>43</v>
      </c>
      <c r="C99" s="45" t="s">
        <v>44</v>
      </c>
      <c r="D99" s="45" t="s">
        <v>50</v>
      </c>
      <c r="E99" s="45">
        <v>2</v>
      </c>
      <c r="F99" s="63">
        <f t="shared" si="46"/>
        <v>174</v>
      </c>
      <c r="G99" s="64">
        <f t="shared" si="47"/>
        <v>42</v>
      </c>
      <c r="H99" s="64">
        <f t="shared" si="48"/>
        <v>42</v>
      </c>
      <c r="I99" s="48" t="s">
        <v>33</v>
      </c>
      <c r="J99" s="64">
        <f>(H15-$D15)*$E99</f>
        <v>42</v>
      </c>
      <c r="K99" s="64">
        <f t="shared" ref="K99:M102" si="55">(I15-$D15)*$E99</f>
        <v>-174</v>
      </c>
      <c r="L99" s="48" t="s">
        <v>33</v>
      </c>
      <c r="M99" s="48" t="s">
        <v>33</v>
      </c>
      <c r="N99" s="64">
        <f t="shared" ref="N99:N100" si="56">(L15-$D15)*$E99</f>
        <v>0</v>
      </c>
      <c r="O99" s="64">
        <f t="shared" ref="O99:S100" si="57">(M15-$D15)*$E99+($D$1*$E99)</f>
        <v>190</v>
      </c>
      <c r="P99" s="48" t="s">
        <v>33</v>
      </c>
      <c r="Q99" s="48" t="s">
        <v>33</v>
      </c>
      <c r="R99" s="64">
        <f t="shared" ref="R99:R100" si="58">(P15-$D15)*$E99</f>
        <v>0</v>
      </c>
      <c r="S99" s="64">
        <f>(Q15)*$E99+D1*E99</f>
        <v>202</v>
      </c>
      <c r="T99" s="64">
        <f>(R15)*$E99</f>
        <v>202</v>
      </c>
      <c r="U99" s="48" t="s">
        <v>33</v>
      </c>
      <c r="V99" s="48" t="s">
        <v>33</v>
      </c>
      <c r="W99" s="48" t="s">
        <v>33</v>
      </c>
      <c r="X99" s="48" t="s">
        <v>33</v>
      </c>
      <c r="Y99" s="48" t="s">
        <v>33</v>
      </c>
      <c r="Z99" s="48" t="s">
        <v>33</v>
      </c>
      <c r="AA99" s="48" t="s">
        <v>33</v>
      </c>
      <c r="AB99" s="96">
        <f>(Z15-'[2]Price Increase Approval'!$F$6)*$E99+($D$1*$E99)</f>
        <v>94</v>
      </c>
      <c r="AC99" s="96">
        <f>(AA15-$D15)*E99</f>
        <v>-174</v>
      </c>
    </row>
    <row r="100" spans="1:29" customFormat="1" x14ac:dyDescent="0.2">
      <c r="A100" s="45" t="s">
        <v>29</v>
      </c>
      <c r="B100" s="45" t="s">
        <v>45</v>
      </c>
      <c r="C100" s="45" t="s">
        <v>31</v>
      </c>
      <c r="D100" s="45" t="s">
        <v>50</v>
      </c>
      <c r="E100" s="45">
        <v>2</v>
      </c>
      <c r="F100" s="63">
        <f t="shared" si="46"/>
        <v>140</v>
      </c>
      <c r="G100" s="64">
        <f t="shared" si="47"/>
        <v>42</v>
      </c>
      <c r="H100" s="64">
        <f t="shared" si="48"/>
        <v>42</v>
      </c>
      <c r="I100" s="48" t="s">
        <v>33</v>
      </c>
      <c r="J100" s="64">
        <f t="shared" ref="J100:J102" si="59">(H16-$D16)*$E100+($D$1*$E100)</f>
        <v>42</v>
      </c>
      <c r="K100" s="64">
        <f t="shared" si="55"/>
        <v>-140</v>
      </c>
      <c r="L100" s="64">
        <f t="shared" si="55"/>
        <v>0</v>
      </c>
      <c r="M100" s="64">
        <f t="shared" si="55"/>
        <v>0</v>
      </c>
      <c r="N100" s="64">
        <f t="shared" si="56"/>
        <v>-80</v>
      </c>
      <c r="O100" s="64">
        <f t="shared" si="57"/>
        <v>144</v>
      </c>
      <c r="P100" s="48" t="s">
        <v>33</v>
      </c>
      <c r="Q100" s="48" t="s">
        <v>33</v>
      </c>
      <c r="R100" s="64">
        <f t="shared" si="58"/>
        <v>-80</v>
      </c>
      <c r="S100" s="64">
        <f t="shared" si="57"/>
        <v>122</v>
      </c>
      <c r="T100" s="64">
        <f>(R16-$D16)*$E100</f>
        <v>122</v>
      </c>
      <c r="U100" s="48" t="s">
        <v>33</v>
      </c>
      <c r="V100" s="64">
        <f t="shared" ref="V100:AA100" si="60">(T16-$D16)*$E100</f>
        <v>0</v>
      </c>
      <c r="W100" s="64">
        <f t="shared" si="60"/>
        <v>0</v>
      </c>
      <c r="X100" s="64">
        <f t="shared" si="60"/>
        <v>0</v>
      </c>
      <c r="Y100" s="64">
        <f t="shared" si="60"/>
        <v>0</v>
      </c>
      <c r="Z100" s="64">
        <f t="shared" si="60"/>
        <v>0</v>
      </c>
      <c r="AA100" s="64">
        <f t="shared" si="60"/>
        <v>0</v>
      </c>
      <c r="AB100" s="48" t="s">
        <v>33</v>
      </c>
      <c r="AC100" s="48" t="s">
        <v>33</v>
      </c>
    </row>
    <row r="101" spans="1:29" customFormat="1" x14ac:dyDescent="0.2">
      <c r="A101" s="45" t="s">
        <v>29</v>
      </c>
      <c r="B101" s="45" t="s">
        <v>46</v>
      </c>
      <c r="C101" s="45" t="s">
        <v>47</v>
      </c>
      <c r="D101" s="45" t="s">
        <v>50</v>
      </c>
      <c r="E101" s="45">
        <v>2</v>
      </c>
      <c r="F101" s="63">
        <f t="shared" si="46"/>
        <v>140</v>
      </c>
      <c r="G101" s="48" t="s">
        <v>33</v>
      </c>
      <c r="H101" s="48" t="s">
        <v>33</v>
      </c>
      <c r="I101" s="48" t="s">
        <v>33</v>
      </c>
      <c r="J101" s="48" t="s">
        <v>33</v>
      </c>
      <c r="K101" s="48" t="s">
        <v>33</v>
      </c>
      <c r="L101" s="48" t="s">
        <v>33</v>
      </c>
      <c r="M101" s="48" t="s">
        <v>33</v>
      </c>
      <c r="N101" s="48" t="s">
        <v>33</v>
      </c>
      <c r="O101" s="48" t="s">
        <v>33</v>
      </c>
      <c r="P101" s="48" t="s">
        <v>33</v>
      </c>
      <c r="Q101" s="48" t="s">
        <v>33</v>
      </c>
      <c r="R101" s="48" t="s">
        <v>33</v>
      </c>
      <c r="S101" s="48" t="s">
        <v>33</v>
      </c>
      <c r="T101" s="48" t="s">
        <v>33</v>
      </c>
      <c r="U101" s="48" t="s">
        <v>33</v>
      </c>
      <c r="V101" s="48" t="s">
        <v>33</v>
      </c>
      <c r="W101" s="48" t="s">
        <v>33</v>
      </c>
      <c r="X101" s="48" t="s">
        <v>33</v>
      </c>
      <c r="Y101" s="48" t="s">
        <v>33</v>
      </c>
      <c r="Z101" s="48" t="s">
        <v>33</v>
      </c>
      <c r="AA101" s="48" t="s">
        <v>33</v>
      </c>
      <c r="AB101" s="48" t="s">
        <v>33</v>
      </c>
      <c r="AC101" s="48" t="s">
        <v>33</v>
      </c>
    </row>
    <row r="102" spans="1:29" customFormat="1" x14ac:dyDescent="0.2">
      <c r="A102" s="45" t="s">
        <v>29</v>
      </c>
      <c r="B102" s="45" t="s">
        <v>48</v>
      </c>
      <c r="C102" s="45" t="s">
        <v>49</v>
      </c>
      <c r="D102" s="45" t="s">
        <v>50</v>
      </c>
      <c r="E102" s="45">
        <v>2</v>
      </c>
      <c r="F102" s="63">
        <f t="shared" si="46"/>
        <v>140</v>
      </c>
      <c r="G102" s="64">
        <f t="shared" si="47"/>
        <v>42</v>
      </c>
      <c r="H102" s="64">
        <f t="shared" si="48"/>
        <v>42</v>
      </c>
      <c r="I102" s="48" t="s">
        <v>33</v>
      </c>
      <c r="J102" s="64">
        <f t="shared" si="59"/>
        <v>42</v>
      </c>
      <c r="K102" s="64">
        <f t="shared" si="55"/>
        <v>-140</v>
      </c>
      <c r="L102" s="48" t="s">
        <v>33</v>
      </c>
      <c r="M102" s="48" t="s">
        <v>33</v>
      </c>
      <c r="N102" s="48" t="s">
        <v>33</v>
      </c>
      <c r="O102" s="48" t="s">
        <v>33</v>
      </c>
      <c r="P102" s="48" t="s">
        <v>33</v>
      </c>
      <c r="Q102" s="48" t="s">
        <v>33</v>
      </c>
      <c r="R102" s="48" t="s">
        <v>33</v>
      </c>
      <c r="S102" s="64">
        <f t="shared" ref="S102" si="61">(Q18-$D18)*$E102+($D$1*$E102)</f>
        <v>122</v>
      </c>
      <c r="T102" s="64">
        <f>(R18-$D18)*$E102</f>
        <v>122</v>
      </c>
      <c r="U102" s="48" t="s">
        <v>33</v>
      </c>
      <c r="V102" s="48" t="s">
        <v>33</v>
      </c>
      <c r="W102" s="48" t="s">
        <v>33</v>
      </c>
      <c r="X102" s="48" t="s">
        <v>33</v>
      </c>
      <c r="Y102" s="48" t="s">
        <v>33</v>
      </c>
      <c r="Z102" s="48" t="s">
        <v>33</v>
      </c>
      <c r="AA102" s="48" t="s">
        <v>33</v>
      </c>
      <c r="AB102" s="48" t="s">
        <v>33</v>
      </c>
      <c r="AC102" s="48" t="s">
        <v>33</v>
      </c>
    </row>
  </sheetData>
  <mergeCells count="8">
    <mergeCell ref="AB44:AC44"/>
    <mergeCell ref="E3:K3"/>
    <mergeCell ref="L3:O3"/>
    <mergeCell ref="P3:Y3"/>
    <mergeCell ref="Z3:AA3"/>
    <mergeCell ref="G44:M44"/>
    <mergeCell ref="N44:Q44"/>
    <mergeCell ref="R44:AA44"/>
  </mergeCells>
  <pageMargins left="0.7" right="0.7" top="0.75" bottom="0.75" header="0.3" footer="0.3"/>
  <pageSetup scale="34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3B0EB-F3BC-4FB3-B4BA-3904CEC2BBDE}">
  <sheetPr>
    <pageSetUpPr fitToPage="1"/>
  </sheetPr>
  <dimension ref="A1:AC100"/>
  <sheetViews>
    <sheetView workbookViewId="0">
      <selection activeCell="A21" sqref="A21"/>
    </sheetView>
  </sheetViews>
  <sheetFormatPr baseColWidth="10" defaultColWidth="9.1640625" defaultRowHeight="15" x14ac:dyDescent="0.2"/>
  <cols>
    <col min="1" max="1" width="9.1640625" style="2"/>
    <col min="2" max="2" width="21.5" style="2" bestFit="1" customWidth="1"/>
    <col min="3" max="3" width="15.5" style="2" bestFit="1" customWidth="1"/>
    <col min="4" max="4" width="17" style="2" bestFit="1" customWidth="1"/>
    <col min="5" max="5" width="15.5" style="2" customWidth="1"/>
    <col min="6" max="6" width="12.83203125" style="4" customWidth="1"/>
    <col min="7" max="8" width="12" style="4" customWidth="1"/>
    <col min="9" max="11" width="9.1640625" style="4" bestFit="1" customWidth="1"/>
    <col min="12" max="26" width="9.1640625" style="4"/>
    <col min="27" max="28" width="10.83203125" style="4" customWidth="1"/>
    <col min="29" max="16384" width="9.1640625" style="2"/>
  </cols>
  <sheetData>
    <row r="1" spans="1:28" x14ac:dyDescent="0.2">
      <c r="A1" s="70" t="s">
        <v>53</v>
      </c>
      <c r="B1" s="71"/>
      <c r="C1" s="71" t="s">
        <v>54</v>
      </c>
      <c r="D1" s="72">
        <v>20</v>
      </c>
      <c r="E1" s="71" t="s">
        <v>55</v>
      </c>
      <c r="F1" s="72">
        <v>11</v>
      </c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x14ac:dyDescent="0.2">
      <c r="A2" s="6" t="s">
        <v>85</v>
      </c>
      <c r="B2" s="7"/>
      <c r="C2" s="7"/>
      <c r="D2" s="7"/>
      <c r="E2" s="7"/>
      <c r="F2" s="73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x14ac:dyDescent="0.2">
      <c r="A3" s="45"/>
      <c r="B3" s="1"/>
      <c r="C3" s="1"/>
      <c r="D3" s="1" t="s">
        <v>63</v>
      </c>
      <c r="E3" s="123" t="s">
        <v>57</v>
      </c>
      <c r="F3" s="123"/>
      <c r="G3" s="123"/>
      <c r="H3" s="123"/>
      <c r="I3" s="123"/>
      <c r="J3" s="123"/>
      <c r="K3" s="123"/>
      <c r="L3" s="124" t="s">
        <v>58</v>
      </c>
      <c r="M3" s="124"/>
      <c r="N3" s="124"/>
      <c r="O3" s="124"/>
      <c r="P3" s="125" t="s">
        <v>59</v>
      </c>
      <c r="Q3" s="125"/>
      <c r="R3" s="125"/>
      <c r="S3" s="125"/>
      <c r="T3" s="125"/>
      <c r="U3" s="125"/>
      <c r="V3" s="125"/>
      <c r="W3" s="125"/>
      <c r="X3" s="125"/>
      <c r="Y3" s="125"/>
      <c r="Z3" s="121" t="s">
        <v>60</v>
      </c>
      <c r="AA3" s="122"/>
      <c r="AB3" s="2"/>
    </row>
    <row r="4" spans="1:28" x14ac:dyDescent="0.2">
      <c r="A4" s="45" t="s">
        <v>0</v>
      </c>
      <c r="B4" s="1" t="s">
        <v>64</v>
      </c>
      <c r="C4" s="1" t="s">
        <v>2</v>
      </c>
      <c r="D4" s="63" t="str">
        <f t="shared" ref="D4:D26" si="0">F4</f>
        <v>P6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  <c r="K4" s="3" t="s">
        <v>12</v>
      </c>
      <c r="L4" s="8" t="s">
        <v>13</v>
      </c>
      <c r="M4" s="82" t="s">
        <v>14</v>
      </c>
      <c r="N4" s="3" t="s">
        <v>15</v>
      </c>
      <c r="O4" s="3" t="s">
        <v>16</v>
      </c>
      <c r="P4" s="8" t="s">
        <v>17</v>
      </c>
      <c r="Q4" s="8" t="s">
        <v>18</v>
      </c>
      <c r="R4" s="3" t="s">
        <v>19</v>
      </c>
      <c r="S4" s="3" t="s">
        <v>20</v>
      </c>
      <c r="T4" s="3" t="s">
        <v>21</v>
      </c>
      <c r="U4" s="3" t="s">
        <v>22</v>
      </c>
      <c r="V4" s="3" t="s">
        <v>23</v>
      </c>
      <c r="W4" s="3" t="s">
        <v>24</v>
      </c>
      <c r="X4" s="3" t="s">
        <v>25</v>
      </c>
      <c r="Y4" s="3" t="s">
        <v>26</v>
      </c>
      <c r="Z4" s="3" t="s">
        <v>27</v>
      </c>
      <c r="AA4" s="3" t="s">
        <v>28</v>
      </c>
      <c r="AB4" s="2"/>
    </row>
    <row r="5" spans="1:28" customFormat="1" x14ac:dyDescent="0.2">
      <c r="A5" s="45" t="s">
        <v>29</v>
      </c>
      <c r="B5" s="45" t="s">
        <v>30</v>
      </c>
      <c r="C5" s="45" t="s">
        <v>31</v>
      </c>
      <c r="D5" s="63">
        <f t="shared" si="0"/>
        <v>68</v>
      </c>
      <c r="E5" s="64">
        <f>F5</f>
        <v>68</v>
      </c>
      <c r="F5" s="64">
        <v>68</v>
      </c>
      <c r="G5" s="48" t="s">
        <v>33</v>
      </c>
      <c r="H5" s="64">
        <f>F5</f>
        <v>68</v>
      </c>
      <c r="I5" s="64">
        <v>0</v>
      </c>
      <c r="J5" s="48" t="s">
        <v>33</v>
      </c>
      <c r="K5" s="48" t="s">
        <v>33</v>
      </c>
      <c r="L5" s="48" t="s">
        <v>33</v>
      </c>
      <c r="M5" s="48" t="s">
        <v>33</v>
      </c>
      <c r="N5" s="48" t="s">
        <v>33</v>
      </c>
      <c r="O5" s="48" t="s">
        <v>33</v>
      </c>
      <c r="P5" s="64">
        <v>30</v>
      </c>
      <c r="Q5" s="65">
        <f>30+78</f>
        <v>108</v>
      </c>
      <c r="R5" s="65">
        <f>30+78</f>
        <v>108</v>
      </c>
      <c r="S5" s="64">
        <v>108</v>
      </c>
      <c r="T5" s="48" t="s">
        <v>33</v>
      </c>
      <c r="U5" s="48" t="s">
        <v>33</v>
      </c>
      <c r="V5" s="48" t="s">
        <v>33</v>
      </c>
      <c r="W5" s="48" t="s">
        <v>33</v>
      </c>
      <c r="X5" s="48" t="s">
        <v>33</v>
      </c>
      <c r="Y5" s="48" t="s">
        <v>33</v>
      </c>
      <c r="Z5" s="48" t="s">
        <v>33</v>
      </c>
      <c r="AA5" s="48" t="s">
        <v>33</v>
      </c>
    </row>
    <row r="6" spans="1:28" customFormat="1" x14ac:dyDescent="0.2">
      <c r="A6" s="45" t="s">
        <v>29</v>
      </c>
      <c r="B6" s="45" t="s">
        <v>34</v>
      </c>
      <c r="C6" s="45" t="s">
        <v>31</v>
      </c>
      <c r="D6" s="63">
        <f t="shared" si="0"/>
        <v>68</v>
      </c>
      <c r="E6" s="64">
        <f>F6</f>
        <v>68</v>
      </c>
      <c r="F6" s="64">
        <v>68</v>
      </c>
      <c r="G6" s="48" t="s">
        <v>33</v>
      </c>
      <c r="H6" s="64">
        <f>F6</f>
        <v>68</v>
      </c>
      <c r="I6" s="64">
        <v>0</v>
      </c>
      <c r="J6" s="64">
        <f>F6</f>
        <v>68</v>
      </c>
      <c r="K6" s="64">
        <f>F6</f>
        <v>68</v>
      </c>
      <c r="L6" s="64">
        <v>30</v>
      </c>
      <c r="M6" s="64">
        <f>30+88</f>
        <v>118</v>
      </c>
      <c r="N6" s="64">
        <v>36</v>
      </c>
      <c r="O6" s="51">
        <v>86</v>
      </c>
      <c r="P6" s="64">
        <v>30</v>
      </c>
      <c r="Q6" s="65">
        <f>30+78</f>
        <v>108</v>
      </c>
      <c r="R6" s="65">
        <f>30+78</f>
        <v>108</v>
      </c>
      <c r="S6" s="64">
        <v>108</v>
      </c>
      <c r="T6" s="81">
        <v>68</v>
      </c>
      <c r="U6" s="81">
        <v>68</v>
      </c>
      <c r="V6" s="81">
        <v>68</v>
      </c>
      <c r="W6" s="48" t="s">
        <v>33</v>
      </c>
      <c r="X6" s="48" t="s">
        <v>33</v>
      </c>
      <c r="Y6" s="48" t="s">
        <v>33</v>
      </c>
      <c r="Z6" s="48" t="s">
        <v>33</v>
      </c>
      <c r="AA6" s="48" t="s">
        <v>33</v>
      </c>
    </row>
    <row r="7" spans="1:28" customFormat="1" x14ac:dyDescent="0.2">
      <c r="A7" s="45" t="s">
        <v>29</v>
      </c>
      <c r="B7" s="45" t="s">
        <v>35</v>
      </c>
      <c r="C7" s="45" t="s">
        <v>36</v>
      </c>
      <c r="D7" s="63">
        <f t="shared" si="0"/>
        <v>48</v>
      </c>
      <c r="E7" s="64">
        <f>68-20</f>
        <v>48</v>
      </c>
      <c r="F7" s="64">
        <f>68-20</f>
        <v>48</v>
      </c>
      <c r="G7" s="48" t="s">
        <v>33</v>
      </c>
      <c r="H7" s="64">
        <f>68-20</f>
        <v>48</v>
      </c>
      <c r="I7" s="64">
        <v>0</v>
      </c>
      <c r="J7" s="48" t="s">
        <v>33</v>
      </c>
      <c r="K7" s="48" t="s">
        <v>33</v>
      </c>
      <c r="L7" s="48" t="s">
        <v>33</v>
      </c>
      <c r="M7" s="48" t="s">
        <v>33</v>
      </c>
      <c r="N7" s="48" t="s">
        <v>33</v>
      </c>
      <c r="O7" s="48" t="s">
        <v>33</v>
      </c>
      <c r="P7" s="51">
        <v>9</v>
      </c>
      <c r="Q7" s="65">
        <v>87</v>
      </c>
      <c r="R7" s="65">
        <v>87</v>
      </c>
      <c r="S7" s="65">
        <v>87</v>
      </c>
      <c r="T7" s="48" t="s">
        <v>33</v>
      </c>
      <c r="U7" s="48" t="s">
        <v>33</v>
      </c>
      <c r="V7" s="48" t="s">
        <v>33</v>
      </c>
      <c r="W7" s="48" t="s">
        <v>33</v>
      </c>
      <c r="X7" s="48" t="s">
        <v>33</v>
      </c>
      <c r="Y7" s="48" t="s">
        <v>33</v>
      </c>
      <c r="Z7" s="48" t="s">
        <v>33</v>
      </c>
      <c r="AA7" s="48" t="s">
        <v>33</v>
      </c>
    </row>
    <row r="8" spans="1:28" customFormat="1" x14ac:dyDescent="0.2">
      <c r="A8" s="45" t="s">
        <v>29</v>
      </c>
      <c r="B8" s="45" t="s">
        <v>37</v>
      </c>
      <c r="C8" s="45" t="s">
        <v>36</v>
      </c>
      <c r="D8" s="63">
        <f t="shared" si="0"/>
        <v>20</v>
      </c>
      <c r="E8" s="51">
        <v>20</v>
      </c>
      <c r="F8" s="51">
        <v>20</v>
      </c>
      <c r="G8" s="48" t="s">
        <v>33</v>
      </c>
      <c r="H8" s="49">
        <v>20</v>
      </c>
      <c r="I8" s="64">
        <v>0</v>
      </c>
      <c r="J8" s="48" t="s">
        <v>33</v>
      </c>
      <c r="K8" s="48" t="s">
        <v>33</v>
      </c>
      <c r="L8" s="65">
        <v>50</v>
      </c>
      <c r="M8" s="65">
        <f>65+88</f>
        <v>153</v>
      </c>
      <c r="N8" s="65">
        <v>50</v>
      </c>
      <c r="O8" s="64">
        <v>136</v>
      </c>
      <c r="P8" s="64">
        <v>50</v>
      </c>
      <c r="Q8" s="50">
        <v>133</v>
      </c>
      <c r="R8" s="50">
        <v>128</v>
      </c>
      <c r="S8" s="51">
        <v>153</v>
      </c>
      <c r="T8" s="48" t="s">
        <v>33</v>
      </c>
      <c r="U8" s="48" t="s">
        <v>33</v>
      </c>
      <c r="V8" s="48" t="s">
        <v>33</v>
      </c>
      <c r="W8" s="48" t="s">
        <v>33</v>
      </c>
      <c r="X8" s="48" t="s">
        <v>33</v>
      </c>
      <c r="Y8" s="48" t="s">
        <v>33</v>
      </c>
      <c r="Z8" s="48" t="s">
        <v>33</v>
      </c>
      <c r="AA8" s="48" t="s">
        <v>33</v>
      </c>
    </row>
    <row r="9" spans="1:28" customFormat="1" x14ac:dyDescent="0.2">
      <c r="A9" s="45" t="s">
        <v>29</v>
      </c>
      <c r="B9" s="45" t="s">
        <v>38</v>
      </c>
      <c r="C9" s="45" t="s">
        <v>36</v>
      </c>
      <c r="D9" s="63">
        <f t="shared" si="0"/>
        <v>48</v>
      </c>
      <c r="E9" s="64">
        <f>68-20</f>
        <v>48</v>
      </c>
      <c r="F9" s="64">
        <f>68-20</f>
        <v>48</v>
      </c>
      <c r="G9" s="48" t="s">
        <v>33</v>
      </c>
      <c r="H9" s="51">
        <v>48</v>
      </c>
      <c r="I9" s="64">
        <v>0</v>
      </c>
      <c r="J9" s="48" t="s">
        <v>33</v>
      </c>
      <c r="K9" s="48" t="s">
        <v>33</v>
      </c>
      <c r="L9" s="64">
        <f>68-20</f>
        <v>48</v>
      </c>
      <c r="M9" s="65">
        <v>119</v>
      </c>
      <c r="N9" s="64">
        <f>68-20</f>
        <v>48</v>
      </c>
      <c r="O9" s="64">
        <v>95</v>
      </c>
      <c r="P9" s="51">
        <v>10</v>
      </c>
      <c r="Q9" s="65">
        <v>89</v>
      </c>
      <c r="R9" s="65">
        <v>89</v>
      </c>
      <c r="S9" s="65">
        <v>89</v>
      </c>
      <c r="T9" s="48" t="s">
        <v>33</v>
      </c>
      <c r="U9" s="48" t="s">
        <v>33</v>
      </c>
      <c r="V9" s="48" t="s">
        <v>33</v>
      </c>
      <c r="W9" s="48" t="s">
        <v>33</v>
      </c>
      <c r="X9" s="48" t="s">
        <v>33</v>
      </c>
      <c r="Y9" s="48" t="s">
        <v>33</v>
      </c>
      <c r="Z9" s="48" t="s">
        <v>33</v>
      </c>
      <c r="AA9" s="48" t="s">
        <v>33</v>
      </c>
    </row>
    <row r="10" spans="1:28" customFormat="1" x14ac:dyDescent="0.2">
      <c r="A10" s="45" t="s">
        <v>29</v>
      </c>
      <c r="B10" s="45" t="s">
        <v>39</v>
      </c>
      <c r="C10" s="45" t="s">
        <v>36</v>
      </c>
      <c r="D10" s="63">
        <f t="shared" si="0"/>
        <v>80</v>
      </c>
      <c r="E10" s="64">
        <v>80</v>
      </c>
      <c r="F10" s="64">
        <v>80</v>
      </c>
      <c r="G10" s="48" t="s">
        <v>33</v>
      </c>
      <c r="H10" s="64">
        <v>80</v>
      </c>
      <c r="I10" s="64">
        <v>0</v>
      </c>
      <c r="J10" s="48" t="s">
        <v>33</v>
      </c>
      <c r="K10" s="48" t="s">
        <v>33</v>
      </c>
      <c r="L10" s="48" t="s">
        <v>33</v>
      </c>
      <c r="M10" s="48" t="s">
        <v>33</v>
      </c>
      <c r="N10" s="48" t="s">
        <v>33</v>
      </c>
      <c r="O10" s="48" t="s">
        <v>33</v>
      </c>
      <c r="P10" s="48" t="s">
        <v>33</v>
      </c>
      <c r="Q10" s="64">
        <v>121</v>
      </c>
      <c r="R10" s="64">
        <v>121</v>
      </c>
      <c r="S10" s="48" t="s">
        <v>33</v>
      </c>
      <c r="T10" s="48" t="s">
        <v>33</v>
      </c>
      <c r="U10" s="48" t="s">
        <v>33</v>
      </c>
      <c r="V10" s="48" t="s">
        <v>33</v>
      </c>
      <c r="W10" s="48" t="s">
        <v>33</v>
      </c>
      <c r="X10" s="48" t="s">
        <v>33</v>
      </c>
      <c r="Y10" s="48" t="s">
        <v>33</v>
      </c>
      <c r="Z10" s="48" t="s">
        <v>33</v>
      </c>
      <c r="AA10" s="48" t="s">
        <v>33</v>
      </c>
    </row>
    <row r="11" spans="1:28" customFormat="1" x14ac:dyDescent="0.2">
      <c r="A11" s="45" t="s">
        <v>29</v>
      </c>
      <c r="B11" s="45" t="s">
        <v>40</v>
      </c>
      <c r="C11" s="45" t="s">
        <v>36</v>
      </c>
      <c r="D11" s="63">
        <f t="shared" si="0"/>
        <v>125</v>
      </c>
      <c r="E11" s="64">
        <v>125</v>
      </c>
      <c r="F11" s="64">
        <v>125</v>
      </c>
      <c r="G11" s="48" t="s">
        <v>33</v>
      </c>
      <c r="H11" s="64">
        <v>125</v>
      </c>
      <c r="I11" s="48" t="s">
        <v>33</v>
      </c>
      <c r="J11" s="48" t="s">
        <v>33</v>
      </c>
      <c r="K11" s="48" t="s">
        <v>33</v>
      </c>
      <c r="L11" s="48" t="s">
        <v>33</v>
      </c>
      <c r="M11" s="48" t="s">
        <v>33</v>
      </c>
      <c r="N11" s="48" t="s">
        <v>33</v>
      </c>
      <c r="O11" s="48" t="s">
        <v>33</v>
      </c>
      <c r="P11" s="48" t="s">
        <v>33</v>
      </c>
      <c r="Q11" s="48" t="s">
        <v>33</v>
      </c>
      <c r="R11" s="48" t="s">
        <v>33</v>
      </c>
      <c r="S11" s="48" t="s">
        <v>33</v>
      </c>
      <c r="T11" s="48" t="s">
        <v>33</v>
      </c>
      <c r="U11" s="48" t="s">
        <v>33</v>
      </c>
      <c r="V11" s="48" t="s">
        <v>33</v>
      </c>
      <c r="W11" s="48" t="s">
        <v>33</v>
      </c>
      <c r="X11" s="48" t="s">
        <v>33</v>
      </c>
      <c r="Y11" s="48" t="s">
        <v>33</v>
      </c>
      <c r="Z11" s="48" t="s">
        <v>33</v>
      </c>
      <c r="AA11" s="48" t="s">
        <v>33</v>
      </c>
    </row>
    <row r="12" spans="1:28" customFormat="1" x14ac:dyDescent="0.2">
      <c r="A12" s="45" t="s">
        <v>29</v>
      </c>
      <c r="B12" s="45" t="s">
        <v>41</v>
      </c>
      <c r="C12" s="45" t="s">
        <v>42</v>
      </c>
      <c r="D12" s="63">
        <f t="shared" si="0"/>
        <v>68</v>
      </c>
      <c r="E12" s="64">
        <f>F12</f>
        <v>68</v>
      </c>
      <c r="F12" s="64">
        <v>68</v>
      </c>
      <c r="G12" s="48" t="s">
        <v>33</v>
      </c>
      <c r="H12" s="48" t="s">
        <v>33</v>
      </c>
      <c r="I12" s="64">
        <v>0</v>
      </c>
      <c r="J12" s="48" t="s">
        <v>33</v>
      </c>
      <c r="K12" s="48" t="s">
        <v>33</v>
      </c>
      <c r="L12" s="64">
        <v>68</v>
      </c>
      <c r="M12" s="65">
        <v>139</v>
      </c>
      <c r="N12" s="65">
        <v>68</v>
      </c>
      <c r="O12" s="64">
        <v>114</v>
      </c>
      <c r="P12" s="64">
        <v>30</v>
      </c>
      <c r="Q12" s="65">
        <v>108</v>
      </c>
      <c r="R12" s="65">
        <v>108</v>
      </c>
      <c r="S12" s="64">
        <v>108</v>
      </c>
      <c r="T12" s="48" t="s">
        <v>33</v>
      </c>
      <c r="U12" s="48" t="s">
        <v>33</v>
      </c>
      <c r="V12" s="48" t="s">
        <v>33</v>
      </c>
      <c r="W12" s="48" t="s">
        <v>33</v>
      </c>
      <c r="X12" s="48" t="s">
        <v>33</v>
      </c>
      <c r="Y12" s="48" t="s">
        <v>33</v>
      </c>
      <c r="Z12" s="48" t="s">
        <v>33</v>
      </c>
      <c r="AA12" s="48" t="s">
        <v>33</v>
      </c>
    </row>
    <row r="13" spans="1:28" customFormat="1" x14ac:dyDescent="0.2">
      <c r="A13" s="45" t="s">
        <v>29</v>
      </c>
      <c r="B13" s="45" t="s">
        <v>43</v>
      </c>
      <c r="C13" s="45" t="s">
        <v>44</v>
      </c>
      <c r="D13" s="63">
        <f t="shared" si="0"/>
        <v>85</v>
      </c>
      <c r="E13" s="65">
        <v>85</v>
      </c>
      <c r="F13" s="65">
        <v>85</v>
      </c>
      <c r="G13" s="48" t="s">
        <v>33</v>
      </c>
      <c r="H13" s="65">
        <v>85</v>
      </c>
      <c r="I13" s="65">
        <v>0</v>
      </c>
      <c r="J13" s="48" t="s">
        <v>33</v>
      </c>
      <c r="K13" s="48" t="s">
        <v>33</v>
      </c>
      <c r="L13" s="65">
        <v>85</v>
      </c>
      <c r="M13" s="65">
        <v>158</v>
      </c>
      <c r="N13" s="65">
        <v>72</v>
      </c>
      <c r="O13" s="64">
        <v>124</v>
      </c>
      <c r="P13" s="65">
        <v>85</v>
      </c>
      <c r="Q13" s="64">
        <v>163</v>
      </c>
      <c r="R13" s="64">
        <v>148</v>
      </c>
      <c r="S13" s="64">
        <v>163</v>
      </c>
      <c r="T13" s="48" t="s">
        <v>33</v>
      </c>
      <c r="U13" s="48" t="s">
        <v>33</v>
      </c>
      <c r="V13" s="48" t="s">
        <v>33</v>
      </c>
      <c r="W13" s="48" t="s">
        <v>33</v>
      </c>
      <c r="X13" s="48" t="s">
        <v>33</v>
      </c>
      <c r="Y13" s="48" t="s">
        <v>33</v>
      </c>
      <c r="Z13" s="46">
        <v>113</v>
      </c>
      <c r="AA13" s="46">
        <v>28</v>
      </c>
    </row>
    <row r="14" spans="1:28" customFormat="1" x14ac:dyDescent="0.2">
      <c r="A14" s="45" t="s">
        <v>29</v>
      </c>
      <c r="B14" s="45" t="s">
        <v>45</v>
      </c>
      <c r="C14" s="45" t="s">
        <v>31</v>
      </c>
      <c r="D14" s="63">
        <f t="shared" si="0"/>
        <v>70</v>
      </c>
      <c r="E14" s="64">
        <v>70</v>
      </c>
      <c r="F14" s="64">
        <v>70</v>
      </c>
      <c r="G14" s="48" t="s">
        <v>33</v>
      </c>
      <c r="H14" s="64">
        <f>F14</f>
        <v>70</v>
      </c>
      <c r="I14" s="65">
        <v>0</v>
      </c>
      <c r="J14" s="64">
        <f>F14</f>
        <v>70</v>
      </c>
      <c r="K14" s="64">
        <f>F14</f>
        <v>70</v>
      </c>
      <c r="L14" s="64">
        <v>30</v>
      </c>
      <c r="M14" s="64">
        <f>30+88</f>
        <v>118</v>
      </c>
      <c r="N14" s="64">
        <v>36</v>
      </c>
      <c r="O14" s="51">
        <v>86</v>
      </c>
      <c r="P14" s="64">
        <v>30</v>
      </c>
      <c r="Q14" s="65">
        <f>30+78</f>
        <v>108</v>
      </c>
      <c r="R14" s="65">
        <f>30+78</f>
        <v>108</v>
      </c>
      <c r="S14" s="64">
        <v>108</v>
      </c>
      <c r="T14" s="81">
        <f>F$14</f>
        <v>70</v>
      </c>
      <c r="U14" s="81" t="str">
        <f t="shared" ref="U14:Y14" si="1">G$14</f>
        <v>N/A</v>
      </c>
      <c r="V14" s="81">
        <f t="shared" si="1"/>
        <v>70</v>
      </c>
      <c r="W14" s="81">
        <f t="shared" si="1"/>
        <v>0</v>
      </c>
      <c r="X14" s="81">
        <f t="shared" si="1"/>
        <v>70</v>
      </c>
      <c r="Y14" s="81">
        <f t="shared" si="1"/>
        <v>70</v>
      </c>
      <c r="Z14" s="48" t="s">
        <v>33</v>
      </c>
      <c r="AA14" s="48" t="s">
        <v>33</v>
      </c>
    </row>
    <row r="15" spans="1:28" customFormat="1" x14ac:dyDescent="0.2">
      <c r="A15" s="45" t="s">
        <v>29</v>
      </c>
      <c r="B15" s="45" t="s">
        <v>46</v>
      </c>
      <c r="C15" s="45" t="s">
        <v>47</v>
      </c>
      <c r="D15" s="63">
        <f t="shared" si="0"/>
        <v>68</v>
      </c>
      <c r="E15" s="64">
        <f>F15</f>
        <v>68</v>
      </c>
      <c r="F15" s="64">
        <v>68</v>
      </c>
      <c r="G15" s="48" t="s">
        <v>33</v>
      </c>
      <c r="H15" s="64">
        <f>F15</f>
        <v>68</v>
      </c>
      <c r="I15" s="64">
        <v>0</v>
      </c>
      <c r="J15" s="48" t="s">
        <v>33</v>
      </c>
      <c r="K15" s="48" t="s">
        <v>33</v>
      </c>
      <c r="L15" s="48" t="s">
        <v>33</v>
      </c>
      <c r="M15" s="48" t="s">
        <v>33</v>
      </c>
      <c r="N15" s="48" t="s">
        <v>33</v>
      </c>
      <c r="O15" s="48" t="s">
        <v>33</v>
      </c>
      <c r="P15" s="64">
        <v>30</v>
      </c>
      <c r="Q15" s="65">
        <f>30+78</f>
        <v>108</v>
      </c>
      <c r="R15" s="65">
        <f>30+78</f>
        <v>108</v>
      </c>
      <c r="S15" s="64">
        <v>108</v>
      </c>
      <c r="T15" s="48" t="s">
        <v>33</v>
      </c>
      <c r="U15" s="48" t="s">
        <v>33</v>
      </c>
      <c r="V15" s="48" t="s">
        <v>33</v>
      </c>
      <c r="W15" s="48" t="s">
        <v>33</v>
      </c>
      <c r="X15" s="48" t="s">
        <v>33</v>
      </c>
      <c r="Y15" s="48" t="s">
        <v>33</v>
      </c>
      <c r="Z15" s="48" t="s">
        <v>33</v>
      </c>
      <c r="AA15" s="48" t="s">
        <v>33</v>
      </c>
    </row>
    <row r="16" spans="1:28" customFormat="1" x14ac:dyDescent="0.2">
      <c r="A16" s="45" t="s">
        <v>29</v>
      </c>
      <c r="B16" s="45" t="s">
        <v>48</v>
      </c>
      <c r="C16" s="45" t="s">
        <v>49</v>
      </c>
      <c r="D16" s="63">
        <f t="shared" si="0"/>
        <v>68</v>
      </c>
      <c r="E16" s="64">
        <f>F16</f>
        <v>68</v>
      </c>
      <c r="F16" s="64">
        <v>68</v>
      </c>
      <c r="G16" s="48" t="s">
        <v>33</v>
      </c>
      <c r="H16" s="64">
        <f>F16</f>
        <v>68</v>
      </c>
      <c r="I16" s="64">
        <v>0</v>
      </c>
      <c r="J16" s="48" t="s">
        <v>33</v>
      </c>
      <c r="K16" s="48" t="s">
        <v>33</v>
      </c>
      <c r="L16" s="48" t="s">
        <v>33</v>
      </c>
      <c r="M16" s="48" t="s">
        <v>33</v>
      </c>
      <c r="N16" s="48" t="s">
        <v>33</v>
      </c>
      <c r="O16" s="48" t="s">
        <v>33</v>
      </c>
      <c r="P16" s="64">
        <v>30</v>
      </c>
      <c r="Q16" s="65">
        <v>109</v>
      </c>
      <c r="R16" s="65">
        <v>109</v>
      </c>
      <c r="S16" s="64">
        <v>109</v>
      </c>
      <c r="T16" s="48" t="s">
        <v>33</v>
      </c>
      <c r="U16" s="48" t="s">
        <v>33</v>
      </c>
      <c r="V16" s="48" t="s">
        <v>33</v>
      </c>
      <c r="W16" s="48" t="s">
        <v>33</v>
      </c>
      <c r="X16" s="48" t="s">
        <v>33</v>
      </c>
      <c r="Y16" s="48" t="s">
        <v>33</v>
      </c>
      <c r="Z16" s="48" t="s">
        <v>33</v>
      </c>
      <c r="AA16" s="48" t="s">
        <v>33</v>
      </c>
    </row>
    <row r="17" spans="1:28" customFormat="1" x14ac:dyDescent="0.2">
      <c r="A17" s="45" t="s">
        <v>67</v>
      </c>
      <c r="B17" s="45" t="s">
        <v>68</v>
      </c>
      <c r="C17" s="45" t="s">
        <v>31</v>
      </c>
      <c r="D17" s="63">
        <f t="shared" si="0"/>
        <v>56</v>
      </c>
      <c r="E17" s="46">
        <v>56</v>
      </c>
      <c r="F17" s="46">
        <v>56</v>
      </c>
      <c r="G17" s="48" t="s">
        <v>33</v>
      </c>
      <c r="H17" s="48" t="s">
        <v>33</v>
      </c>
      <c r="I17" s="46">
        <v>0</v>
      </c>
      <c r="J17" s="48" t="s">
        <v>33</v>
      </c>
      <c r="K17" s="48" t="s">
        <v>33</v>
      </c>
      <c r="L17" s="46">
        <v>30</v>
      </c>
      <c r="M17" s="46">
        <f>30+46</f>
        <v>76</v>
      </c>
      <c r="N17" s="46">
        <v>36</v>
      </c>
      <c r="O17" s="47">
        <v>84</v>
      </c>
      <c r="P17" s="48" t="s">
        <v>33</v>
      </c>
      <c r="Q17" s="48" t="s">
        <v>33</v>
      </c>
      <c r="R17" s="48" t="s">
        <v>33</v>
      </c>
      <c r="S17" s="48" t="s">
        <v>33</v>
      </c>
      <c r="T17" s="48" t="s">
        <v>33</v>
      </c>
      <c r="U17" s="48" t="s">
        <v>33</v>
      </c>
      <c r="V17" s="48" t="s">
        <v>33</v>
      </c>
      <c r="W17" s="48" t="s">
        <v>33</v>
      </c>
      <c r="X17" s="48" t="s">
        <v>33</v>
      </c>
      <c r="Y17" s="48" t="s">
        <v>33</v>
      </c>
      <c r="Z17" s="48" t="s">
        <v>33</v>
      </c>
      <c r="AA17" s="48" t="s">
        <v>33</v>
      </c>
    </row>
    <row r="18" spans="1:28" x14ac:dyDescent="0.2">
      <c r="A18" s="45" t="s">
        <v>67</v>
      </c>
      <c r="B18" s="45" t="s">
        <v>69</v>
      </c>
      <c r="C18" s="45" t="s">
        <v>36</v>
      </c>
      <c r="D18" s="63">
        <f t="shared" si="0"/>
        <v>56</v>
      </c>
      <c r="E18" s="47">
        <v>56</v>
      </c>
      <c r="F18" s="47">
        <v>56</v>
      </c>
      <c r="G18" s="47">
        <v>71</v>
      </c>
      <c r="H18" s="48" t="s">
        <v>33</v>
      </c>
      <c r="I18" s="49">
        <v>0</v>
      </c>
      <c r="J18" s="48" t="s">
        <v>33</v>
      </c>
      <c r="K18" s="48" t="s">
        <v>33</v>
      </c>
      <c r="L18" s="51">
        <v>0</v>
      </c>
      <c r="M18" s="51">
        <v>46</v>
      </c>
      <c r="N18" s="51">
        <v>6</v>
      </c>
      <c r="O18" s="47">
        <v>54</v>
      </c>
      <c r="P18" s="48" t="s">
        <v>33</v>
      </c>
      <c r="Q18" s="48" t="s">
        <v>33</v>
      </c>
      <c r="R18" s="48" t="s">
        <v>33</v>
      </c>
      <c r="S18" s="48" t="s">
        <v>33</v>
      </c>
      <c r="T18" s="48" t="s">
        <v>33</v>
      </c>
      <c r="U18" s="48" t="s">
        <v>33</v>
      </c>
      <c r="V18" s="48" t="s">
        <v>33</v>
      </c>
      <c r="W18" s="48" t="s">
        <v>33</v>
      </c>
      <c r="X18" s="48" t="s">
        <v>33</v>
      </c>
      <c r="Y18" s="48" t="s">
        <v>33</v>
      </c>
      <c r="Z18" s="48" t="s">
        <v>33</v>
      </c>
      <c r="AA18" s="48" t="s">
        <v>33</v>
      </c>
      <c r="AB18" s="2"/>
    </row>
    <row r="19" spans="1:28" x14ac:dyDescent="0.2">
      <c r="A19" s="45" t="s">
        <v>67</v>
      </c>
      <c r="B19" s="45" t="s">
        <v>70</v>
      </c>
      <c r="C19" s="45" t="s">
        <v>36</v>
      </c>
      <c r="D19" s="63">
        <f t="shared" si="0"/>
        <v>56</v>
      </c>
      <c r="E19" s="47">
        <v>56</v>
      </c>
      <c r="F19" s="47">
        <v>56</v>
      </c>
      <c r="G19" s="47">
        <v>71</v>
      </c>
      <c r="H19" s="48" t="s">
        <v>33</v>
      </c>
      <c r="I19" s="49">
        <v>0</v>
      </c>
      <c r="J19" s="48" t="s">
        <v>33</v>
      </c>
      <c r="K19" s="48" t="s">
        <v>33</v>
      </c>
      <c r="L19" s="51">
        <v>0</v>
      </c>
      <c r="M19" s="51">
        <v>46</v>
      </c>
      <c r="N19" s="51">
        <v>6</v>
      </c>
      <c r="O19" s="47">
        <v>54</v>
      </c>
      <c r="P19" s="48" t="s">
        <v>33</v>
      </c>
      <c r="Q19" s="48" t="s">
        <v>33</v>
      </c>
      <c r="R19" s="48" t="s">
        <v>33</v>
      </c>
      <c r="S19" s="48" t="s">
        <v>33</v>
      </c>
      <c r="T19" s="48" t="s">
        <v>33</v>
      </c>
      <c r="U19" s="48" t="s">
        <v>33</v>
      </c>
      <c r="V19" s="48" t="s">
        <v>33</v>
      </c>
      <c r="W19" s="48" t="s">
        <v>33</v>
      </c>
      <c r="X19" s="48" t="s">
        <v>33</v>
      </c>
      <c r="Y19" s="48" t="s">
        <v>33</v>
      </c>
      <c r="Z19" s="48" t="s">
        <v>33</v>
      </c>
      <c r="AA19" s="48" t="s">
        <v>33</v>
      </c>
      <c r="AB19" s="2"/>
    </row>
    <row r="20" spans="1:28" x14ac:dyDescent="0.2">
      <c r="A20" s="45" t="s">
        <v>67</v>
      </c>
      <c r="B20" s="45" t="s">
        <v>71</v>
      </c>
      <c r="C20" s="45" t="s">
        <v>49</v>
      </c>
      <c r="D20" s="63">
        <f t="shared" si="0"/>
        <v>56</v>
      </c>
      <c r="E20" s="47">
        <v>56</v>
      </c>
      <c r="F20" s="47">
        <v>56</v>
      </c>
      <c r="G20" s="48" t="s">
        <v>33</v>
      </c>
      <c r="H20" s="48" t="s">
        <v>33</v>
      </c>
      <c r="I20" s="49">
        <v>0</v>
      </c>
      <c r="J20" s="48" t="s">
        <v>33</v>
      </c>
      <c r="K20" s="48" t="s">
        <v>33</v>
      </c>
      <c r="L20" s="51">
        <v>0</v>
      </c>
      <c r="M20" s="51">
        <v>46</v>
      </c>
      <c r="N20" s="51">
        <v>6</v>
      </c>
      <c r="O20" s="47">
        <v>54</v>
      </c>
      <c r="P20" s="48" t="s">
        <v>33</v>
      </c>
      <c r="Q20" s="48" t="s">
        <v>33</v>
      </c>
      <c r="R20" s="48" t="s">
        <v>33</v>
      </c>
      <c r="S20" s="48" t="s">
        <v>33</v>
      </c>
      <c r="T20" s="48" t="s">
        <v>33</v>
      </c>
      <c r="U20" s="48" t="s">
        <v>33</v>
      </c>
      <c r="V20" s="48" t="s">
        <v>33</v>
      </c>
      <c r="W20" s="48" t="s">
        <v>33</v>
      </c>
      <c r="X20" s="48" t="s">
        <v>33</v>
      </c>
      <c r="Y20" s="48" t="s">
        <v>33</v>
      </c>
      <c r="Z20" s="48" t="s">
        <v>33</v>
      </c>
      <c r="AA20" s="48" t="s">
        <v>33</v>
      </c>
      <c r="AB20" s="2"/>
    </row>
    <row r="21" spans="1:28" x14ac:dyDescent="0.2">
      <c r="A21" s="45" t="s">
        <v>67</v>
      </c>
      <c r="B21" s="45" t="s">
        <v>72</v>
      </c>
      <c r="C21" s="45" t="s">
        <v>31</v>
      </c>
      <c r="D21" s="63">
        <f t="shared" si="0"/>
        <v>56</v>
      </c>
      <c r="E21" s="47">
        <v>56</v>
      </c>
      <c r="F21" s="46">
        <f>E21</f>
        <v>56</v>
      </c>
      <c r="G21" s="48" t="s">
        <v>33</v>
      </c>
      <c r="H21" s="48" t="s">
        <v>33</v>
      </c>
      <c r="I21" s="46">
        <v>0</v>
      </c>
      <c r="J21" s="48" t="s">
        <v>33</v>
      </c>
      <c r="K21" s="48" t="s">
        <v>33</v>
      </c>
      <c r="L21" s="47">
        <v>30</v>
      </c>
      <c r="M21" s="47">
        <f>30+46</f>
        <v>76</v>
      </c>
      <c r="N21" s="47">
        <f>30+6</f>
        <v>36</v>
      </c>
      <c r="O21" s="47">
        <v>84</v>
      </c>
      <c r="P21" s="48" t="s">
        <v>33</v>
      </c>
      <c r="Q21" s="48" t="s">
        <v>33</v>
      </c>
      <c r="R21" s="48" t="s">
        <v>33</v>
      </c>
      <c r="S21" s="48" t="s">
        <v>33</v>
      </c>
      <c r="T21" s="48" t="s">
        <v>33</v>
      </c>
      <c r="U21" s="48" t="s">
        <v>33</v>
      </c>
      <c r="V21" s="48" t="s">
        <v>33</v>
      </c>
      <c r="W21" s="48" t="s">
        <v>33</v>
      </c>
      <c r="X21" s="48" t="s">
        <v>33</v>
      </c>
      <c r="Y21" s="48" t="s">
        <v>33</v>
      </c>
      <c r="Z21" s="48" t="s">
        <v>33</v>
      </c>
      <c r="AA21" s="48" t="s">
        <v>33</v>
      </c>
      <c r="AB21" s="2"/>
    </row>
    <row r="22" spans="1:28" x14ac:dyDescent="0.2">
      <c r="A22" s="45" t="s">
        <v>67</v>
      </c>
      <c r="B22" s="45" t="s">
        <v>73</v>
      </c>
      <c r="C22" s="45" t="s">
        <v>44</v>
      </c>
      <c r="D22" s="63">
        <f t="shared" si="0"/>
        <v>63</v>
      </c>
      <c r="E22" s="49">
        <v>63</v>
      </c>
      <c r="F22" s="49">
        <v>63</v>
      </c>
      <c r="G22" s="51">
        <f>63+15</f>
        <v>78</v>
      </c>
      <c r="H22" s="48" t="s">
        <v>33</v>
      </c>
      <c r="I22" s="49">
        <v>0</v>
      </c>
      <c r="J22" s="48" t="s">
        <v>33</v>
      </c>
      <c r="K22" s="48" t="s">
        <v>33</v>
      </c>
      <c r="L22" s="49">
        <v>0</v>
      </c>
      <c r="M22" s="51">
        <v>46</v>
      </c>
      <c r="N22" s="51">
        <v>6</v>
      </c>
      <c r="O22" s="47">
        <v>54</v>
      </c>
      <c r="P22" s="48" t="s">
        <v>33</v>
      </c>
      <c r="Q22" s="48" t="s">
        <v>33</v>
      </c>
      <c r="R22" s="48" t="s">
        <v>33</v>
      </c>
      <c r="S22" s="48" t="s">
        <v>33</v>
      </c>
      <c r="T22" s="48" t="s">
        <v>33</v>
      </c>
      <c r="U22" s="48" t="s">
        <v>33</v>
      </c>
      <c r="V22" s="48" t="s">
        <v>33</v>
      </c>
      <c r="W22" s="48" t="s">
        <v>33</v>
      </c>
      <c r="X22" s="48" t="s">
        <v>33</v>
      </c>
      <c r="Y22" s="48" t="s">
        <v>33</v>
      </c>
      <c r="Z22" s="48" t="s">
        <v>33</v>
      </c>
      <c r="AA22" s="48" t="s">
        <v>33</v>
      </c>
      <c r="AB22" s="2"/>
    </row>
    <row r="23" spans="1:28" x14ac:dyDescent="0.2">
      <c r="A23" s="45" t="s">
        <v>67</v>
      </c>
      <c r="B23" s="45" t="s">
        <v>74</v>
      </c>
      <c r="C23" s="45" t="s">
        <v>31</v>
      </c>
      <c r="D23" s="63">
        <f t="shared" si="0"/>
        <v>56</v>
      </c>
      <c r="E23" s="46">
        <v>56</v>
      </c>
      <c r="F23" s="46">
        <v>56</v>
      </c>
      <c r="G23" s="47">
        <v>71</v>
      </c>
      <c r="H23" s="48" t="s">
        <v>33</v>
      </c>
      <c r="I23" s="46">
        <v>0</v>
      </c>
      <c r="J23" s="46">
        <v>56</v>
      </c>
      <c r="K23" s="46">
        <v>56</v>
      </c>
      <c r="L23" s="46">
        <v>30</v>
      </c>
      <c r="M23" s="46">
        <f>30+46</f>
        <v>76</v>
      </c>
      <c r="N23" s="46">
        <v>36</v>
      </c>
      <c r="O23" s="47">
        <v>84</v>
      </c>
      <c r="P23" s="48" t="s">
        <v>33</v>
      </c>
      <c r="Q23" s="48" t="s">
        <v>33</v>
      </c>
      <c r="R23" s="48" t="s">
        <v>33</v>
      </c>
      <c r="S23" s="48" t="s">
        <v>33</v>
      </c>
      <c r="T23" s="46">
        <v>56</v>
      </c>
      <c r="U23" s="46">
        <v>56</v>
      </c>
      <c r="V23" s="48" t="s">
        <v>33</v>
      </c>
      <c r="W23" s="46">
        <v>56</v>
      </c>
      <c r="X23" s="48" t="s">
        <v>33</v>
      </c>
      <c r="Y23" s="46">
        <v>56</v>
      </c>
      <c r="Z23" s="48" t="s">
        <v>33</v>
      </c>
      <c r="AA23" s="48" t="s">
        <v>33</v>
      </c>
      <c r="AB23" s="2"/>
    </row>
    <row r="24" spans="1:28" x14ac:dyDescent="0.2">
      <c r="A24" s="45" t="s">
        <v>67</v>
      </c>
      <c r="B24" s="45" t="s">
        <v>75</v>
      </c>
      <c r="C24" s="45" t="s">
        <v>31</v>
      </c>
      <c r="D24" s="63">
        <f t="shared" si="0"/>
        <v>56</v>
      </c>
      <c r="E24" s="46">
        <v>56</v>
      </c>
      <c r="F24" s="46">
        <v>56</v>
      </c>
      <c r="G24" s="47">
        <v>71</v>
      </c>
      <c r="H24" s="48" t="s">
        <v>33</v>
      </c>
      <c r="I24" s="46">
        <v>0</v>
      </c>
      <c r="J24" s="46">
        <v>56</v>
      </c>
      <c r="K24" s="46">
        <v>56</v>
      </c>
      <c r="L24" s="46">
        <v>30</v>
      </c>
      <c r="M24" s="46">
        <f>30+46</f>
        <v>76</v>
      </c>
      <c r="N24" s="46">
        <v>36</v>
      </c>
      <c r="O24" s="47">
        <v>84</v>
      </c>
      <c r="P24" s="48" t="s">
        <v>33</v>
      </c>
      <c r="Q24" s="48" t="s">
        <v>33</v>
      </c>
      <c r="R24" s="48" t="s">
        <v>33</v>
      </c>
      <c r="S24" s="48" t="s">
        <v>33</v>
      </c>
      <c r="T24" s="46">
        <v>56</v>
      </c>
      <c r="U24" s="46">
        <v>56</v>
      </c>
      <c r="V24" s="48" t="s">
        <v>33</v>
      </c>
      <c r="W24" s="46">
        <v>56</v>
      </c>
      <c r="X24" s="48" t="s">
        <v>33</v>
      </c>
      <c r="Y24" s="46">
        <v>56</v>
      </c>
      <c r="Z24" s="48" t="s">
        <v>33</v>
      </c>
      <c r="AA24" s="48" t="s">
        <v>33</v>
      </c>
      <c r="AB24" s="2"/>
    </row>
    <row r="25" spans="1:28" x14ac:dyDescent="0.2">
      <c r="A25" s="45" t="s">
        <v>67</v>
      </c>
      <c r="B25" s="45" t="s">
        <v>76</v>
      </c>
      <c r="C25" s="45" t="s">
        <v>31</v>
      </c>
      <c r="D25" s="63">
        <f t="shared" si="0"/>
        <v>56</v>
      </c>
      <c r="E25" s="47">
        <v>56</v>
      </c>
      <c r="F25" s="47">
        <v>56</v>
      </c>
      <c r="G25" s="48" t="s">
        <v>33</v>
      </c>
      <c r="H25" s="48" t="s">
        <v>33</v>
      </c>
      <c r="I25" s="46">
        <v>0</v>
      </c>
      <c r="J25" s="48" t="s">
        <v>33</v>
      </c>
      <c r="K25" s="48" t="s">
        <v>33</v>
      </c>
      <c r="L25" s="47">
        <v>30</v>
      </c>
      <c r="M25" s="47">
        <f>30+46</f>
        <v>76</v>
      </c>
      <c r="N25" s="47">
        <f>30+6</f>
        <v>36</v>
      </c>
      <c r="O25" s="47">
        <v>84</v>
      </c>
      <c r="P25" s="48" t="s">
        <v>33</v>
      </c>
      <c r="Q25" s="48" t="s">
        <v>33</v>
      </c>
      <c r="R25" s="48" t="s">
        <v>33</v>
      </c>
      <c r="S25" s="48" t="s">
        <v>33</v>
      </c>
      <c r="T25" s="48" t="s">
        <v>33</v>
      </c>
      <c r="U25" s="48" t="s">
        <v>33</v>
      </c>
      <c r="V25" s="48" t="s">
        <v>33</v>
      </c>
      <c r="W25" s="48" t="s">
        <v>33</v>
      </c>
      <c r="X25" s="48" t="s">
        <v>33</v>
      </c>
      <c r="Y25" s="48" t="s">
        <v>33</v>
      </c>
      <c r="Z25" s="48" t="s">
        <v>33</v>
      </c>
      <c r="AA25" s="48" t="s">
        <v>33</v>
      </c>
      <c r="AB25" s="2"/>
    </row>
    <row r="26" spans="1:28" x14ac:dyDescent="0.2">
      <c r="A26" s="45" t="s">
        <v>67</v>
      </c>
      <c r="B26" s="45" t="s">
        <v>77</v>
      </c>
      <c r="C26" s="45" t="s">
        <v>31</v>
      </c>
      <c r="D26" s="63">
        <f t="shared" si="0"/>
        <v>56</v>
      </c>
      <c r="E26" s="46">
        <v>56</v>
      </c>
      <c r="F26" s="46">
        <v>56</v>
      </c>
      <c r="G26" s="47">
        <v>71</v>
      </c>
      <c r="H26" s="48" t="s">
        <v>33</v>
      </c>
      <c r="I26" s="46">
        <v>0</v>
      </c>
      <c r="J26" s="48" t="s">
        <v>33</v>
      </c>
      <c r="K26" s="48" t="s">
        <v>33</v>
      </c>
      <c r="L26" s="46">
        <v>30</v>
      </c>
      <c r="M26" s="46">
        <f>30+46</f>
        <v>76</v>
      </c>
      <c r="N26" s="46">
        <v>36</v>
      </c>
      <c r="O26" s="47">
        <v>84</v>
      </c>
      <c r="P26" s="48" t="s">
        <v>33</v>
      </c>
      <c r="Q26" s="48" t="s">
        <v>33</v>
      </c>
      <c r="R26" s="48" t="s">
        <v>33</v>
      </c>
      <c r="S26" s="48" t="s">
        <v>33</v>
      </c>
      <c r="T26" s="48" t="s">
        <v>33</v>
      </c>
      <c r="U26" s="48" t="s">
        <v>33</v>
      </c>
      <c r="V26" s="48" t="s">
        <v>33</v>
      </c>
      <c r="W26" s="48" t="s">
        <v>33</v>
      </c>
      <c r="X26" s="48" t="s">
        <v>33</v>
      </c>
      <c r="Y26" s="48" t="s">
        <v>33</v>
      </c>
      <c r="Z26" s="48" t="s">
        <v>33</v>
      </c>
      <c r="AA26" s="48" t="s">
        <v>33</v>
      </c>
      <c r="AB26" s="2"/>
    </row>
    <row r="29" spans="1:28" x14ac:dyDescent="0.2">
      <c r="N29" s="4">
        <f>47.5*1.04</f>
        <v>49.4</v>
      </c>
    </row>
    <row r="31" spans="1:28" x14ac:dyDescent="0.2">
      <c r="F31" s="4" t="s">
        <v>78</v>
      </c>
    </row>
    <row r="32" spans="1:28" x14ac:dyDescent="0.2">
      <c r="G32" s="41" t="s">
        <v>79</v>
      </c>
    </row>
    <row r="33" spans="1:29" x14ac:dyDescent="0.2">
      <c r="G33" s="41" t="s">
        <v>80</v>
      </c>
    </row>
    <row r="34" spans="1:29" x14ac:dyDescent="0.2">
      <c r="G34" s="41" t="s">
        <v>81</v>
      </c>
    </row>
    <row r="35" spans="1:29" x14ac:dyDescent="0.2">
      <c r="G35" s="41" t="s">
        <v>82</v>
      </c>
    </row>
    <row r="36" spans="1:29" x14ac:dyDescent="0.2">
      <c r="G36" s="41" t="s">
        <v>83</v>
      </c>
    </row>
    <row r="37" spans="1:29" x14ac:dyDescent="0.2">
      <c r="H37" s="40" t="s">
        <v>84</v>
      </c>
    </row>
    <row r="38" spans="1:29" x14ac:dyDescent="0.2">
      <c r="G38" s="40"/>
    </row>
    <row r="39" spans="1:29" x14ac:dyDescent="0.2">
      <c r="G39" s="40"/>
    </row>
    <row r="40" spans="1:29" x14ac:dyDescent="0.2">
      <c r="G40" s="40"/>
    </row>
    <row r="41" spans="1:29" ht="24" x14ac:dyDescent="0.3">
      <c r="A41" s="62" t="s">
        <v>65</v>
      </c>
      <c r="B41" s="62"/>
      <c r="G41" s="40"/>
    </row>
    <row r="42" spans="1:29" x14ac:dyDescent="0.2">
      <c r="A42" s="45"/>
      <c r="B42" s="1"/>
      <c r="C42" s="1"/>
      <c r="D42" s="1"/>
      <c r="E42" s="1"/>
      <c r="F42" s="1"/>
      <c r="G42" s="123" t="s">
        <v>57</v>
      </c>
      <c r="H42" s="123"/>
      <c r="I42" s="123"/>
      <c r="J42" s="123"/>
      <c r="K42" s="123"/>
      <c r="L42" s="123"/>
      <c r="M42" s="123"/>
      <c r="N42" s="124" t="s">
        <v>58</v>
      </c>
      <c r="O42" s="124"/>
      <c r="P42" s="124"/>
      <c r="Q42" s="124"/>
      <c r="R42" s="125" t="s">
        <v>59</v>
      </c>
      <c r="S42" s="125"/>
      <c r="T42" s="125"/>
      <c r="U42" s="125"/>
      <c r="V42" s="125"/>
      <c r="W42" s="125"/>
      <c r="X42" s="125"/>
      <c r="Y42" s="125"/>
      <c r="Z42" s="125"/>
      <c r="AA42" s="125"/>
      <c r="AB42" s="121" t="s">
        <v>60</v>
      </c>
      <c r="AC42" s="122"/>
    </row>
    <row r="43" spans="1:29" x14ac:dyDescent="0.2">
      <c r="A43" s="45" t="s">
        <v>0</v>
      </c>
      <c r="B43" s="1" t="s">
        <v>1</v>
      </c>
      <c r="C43" s="1" t="s">
        <v>2</v>
      </c>
      <c r="D43" s="1" t="s">
        <v>3</v>
      </c>
      <c r="E43" s="1" t="s">
        <v>4</v>
      </c>
      <c r="F43" s="1" t="s">
        <v>5</v>
      </c>
      <c r="G43" s="3" t="s">
        <v>6</v>
      </c>
      <c r="H43" s="3" t="s">
        <v>7</v>
      </c>
      <c r="I43" s="3" t="s">
        <v>8</v>
      </c>
      <c r="J43" s="3" t="s">
        <v>9</v>
      </c>
      <c r="K43" s="3" t="s">
        <v>10</v>
      </c>
      <c r="L43" s="3" t="s">
        <v>11</v>
      </c>
      <c r="M43" s="3" t="s">
        <v>12</v>
      </c>
      <c r="N43" s="8" t="s">
        <v>13</v>
      </c>
      <c r="O43" s="3" t="s">
        <v>14</v>
      </c>
      <c r="P43" s="3" t="s">
        <v>15</v>
      </c>
      <c r="Q43" s="3" t="s">
        <v>16</v>
      </c>
      <c r="R43" s="8" t="s">
        <v>17</v>
      </c>
      <c r="S43" s="8" t="s">
        <v>18</v>
      </c>
      <c r="T43" s="3" t="s">
        <v>19</v>
      </c>
      <c r="U43" s="3" t="s">
        <v>20</v>
      </c>
      <c r="V43" s="3" t="s">
        <v>21</v>
      </c>
      <c r="W43" s="3" t="s">
        <v>22</v>
      </c>
      <c r="X43" s="3" t="s">
        <v>23</v>
      </c>
      <c r="Y43" s="3" t="s">
        <v>24</v>
      </c>
      <c r="Z43" s="3" t="s">
        <v>25</v>
      </c>
      <c r="AA43" s="3" t="s">
        <v>26</v>
      </c>
      <c r="AB43" s="3" t="s">
        <v>27</v>
      </c>
      <c r="AC43" s="3" t="s">
        <v>28</v>
      </c>
    </row>
    <row r="44" spans="1:29" customFormat="1" x14ac:dyDescent="0.2">
      <c r="A44" s="45" t="s">
        <v>29</v>
      </c>
      <c r="B44" s="45" t="s">
        <v>30</v>
      </c>
      <c r="C44" s="45" t="s">
        <v>31</v>
      </c>
      <c r="D44" s="45" t="s">
        <v>32</v>
      </c>
      <c r="E44" s="45">
        <v>1</v>
      </c>
      <c r="F44" s="63">
        <f>D5*E44</f>
        <v>68</v>
      </c>
      <c r="G44" s="49">
        <f t="shared" ref="G44:H55" si="2">(E5-$D5)*$E44</f>
        <v>0</v>
      </c>
      <c r="H44" s="49">
        <f t="shared" si="2"/>
        <v>0</v>
      </c>
      <c r="I44" s="48" t="s">
        <v>33</v>
      </c>
      <c r="J44" s="48" t="s">
        <v>33</v>
      </c>
      <c r="K44" s="49">
        <f t="shared" ref="K44:Q49" si="3">(I5-$D5)*$E44</f>
        <v>-68</v>
      </c>
      <c r="L44" s="48" t="s">
        <v>33</v>
      </c>
      <c r="M44" s="48" t="s">
        <v>33</v>
      </c>
      <c r="N44" s="48" t="s">
        <v>33</v>
      </c>
      <c r="O44" s="48" t="s">
        <v>33</v>
      </c>
      <c r="P44" s="48" t="s">
        <v>33</v>
      </c>
      <c r="Q44" s="48" t="s">
        <v>33</v>
      </c>
      <c r="R44" s="49">
        <f t="shared" ref="R44:S48" si="4">(P5-$D5)*$E44</f>
        <v>-38</v>
      </c>
      <c r="S44" s="49">
        <f t="shared" si="4"/>
        <v>40</v>
      </c>
      <c r="T44" s="48" t="s">
        <v>33</v>
      </c>
      <c r="U44" s="49">
        <f t="shared" ref="U44:U48" si="5">(S5-$D5)*$E44</f>
        <v>40</v>
      </c>
      <c r="V44" s="48" t="s">
        <v>33</v>
      </c>
      <c r="W44" s="48" t="s">
        <v>33</v>
      </c>
      <c r="X44" s="48" t="s">
        <v>33</v>
      </c>
      <c r="Y44" s="48" t="s">
        <v>33</v>
      </c>
      <c r="Z44" s="48" t="s">
        <v>33</v>
      </c>
      <c r="AA44" s="48" t="s">
        <v>33</v>
      </c>
      <c r="AB44" s="48" t="s">
        <v>33</v>
      </c>
      <c r="AC44" s="48" t="s">
        <v>33</v>
      </c>
    </row>
    <row r="45" spans="1:29" customFormat="1" x14ac:dyDescent="0.2">
      <c r="A45" s="45" t="s">
        <v>29</v>
      </c>
      <c r="B45" s="45" t="s">
        <v>34</v>
      </c>
      <c r="C45" s="45" t="s">
        <v>31</v>
      </c>
      <c r="D45" s="45" t="s">
        <v>32</v>
      </c>
      <c r="E45" s="45">
        <v>1</v>
      </c>
      <c r="F45" s="63">
        <f t="shared" ref="F45:F55" si="6">D6*E45</f>
        <v>68</v>
      </c>
      <c r="G45" s="49">
        <f t="shared" si="2"/>
        <v>0</v>
      </c>
      <c r="H45" s="49">
        <f t="shared" si="2"/>
        <v>0</v>
      </c>
      <c r="I45" s="48" t="s">
        <v>33</v>
      </c>
      <c r="J45" s="48" t="s">
        <v>33</v>
      </c>
      <c r="K45" s="49">
        <f t="shared" si="3"/>
        <v>-68</v>
      </c>
      <c r="L45" s="49">
        <f t="shared" si="3"/>
        <v>0</v>
      </c>
      <c r="M45" s="49">
        <f t="shared" si="3"/>
        <v>0</v>
      </c>
      <c r="N45" s="49">
        <f t="shared" si="3"/>
        <v>-38</v>
      </c>
      <c r="O45" s="48" t="s">
        <v>33</v>
      </c>
      <c r="P45" s="49">
        <f t="shared" si="3"/>
        <v>-32</v>
      </c>
      <c r="Q45" s="49">
        <f t="shared" si="3"/>
        <v>18</v>
      </c>
      <c r="R45" s="49">
        <f t="shared" si="4"/>
        <v>-38</v>
      </c>
      <c r="S45" s="49">
        <f t="shared" si="4"/>
        <v>40</v>
      </c>
      <c r="T45" s="48" t="s">
        <v>33</v>
      </c>
      <c r="U45" s="49">
        <f t="shared" si="5"/>
        <v>40</v>
      </c>
      <c r="V45" s="49">
        <f t="shared" ref="V45" si="7">(T6-$D6)*$E45</f>
        <v>0</v>
      </c>
      <c r="W45" s="49">
        <f t="shared" ref="W45" si="8">(U6-$D6)*$E45</f>
        <v>0</v>
      </c>
      <c r="X45" s="49">
        <f t="shared" ref="X45" si="9">(V6-$D6)*$E45</f>
        <v>0</v>
      </c>
      <c r="Y45" s="48" t="s">
        <v>33</v>
      </c>
      <c r="Z45" s="48" t="s">
        <v>33</v>
      </c>
      <c r="AA45" s="48" t="s">
        <v>33</v>
      </c>
      <c r="AB45" s="48" t="s">
        <v>33</v>
      </c>
      <c r="AC45" s="48" t="s">
        <v>33</v>
      </c>
    </row>
    <row r="46" spans="1:29" customFormat="1" x14ac:dyDescent="0.2">
      <c r="A46" s="45" t="s">
        <v>29</v>
      </c>
      <c r="B46" s="45" t="s">
        <v>35</v>
      </c>
      <c r="C46" s="45" t="s">
        <v>36</v>
      </c>
      <c r="D46" s="45" t="s">
        <v>32</v>
      </c>
      <c r="E46" s="45">
        <v>1</v>
      </c>
      <c r="F46" s="63">
        <f t="shared" si="6"/>
        <v>48</v>
      </c>
      <c r="G46" s="49">
        <f t="shared" si="2"/>
        <v>0</v>
      </c>
      <c r="H46" s="49">
        <f t="shared" si="2"/>
        <v>0</v>
      </c>
      <c r="I46" s="48" t="s">
        <v>33</v>
      </c>
      <c r="J46" s="48" t="s">
        <v>33</v>
      </c>
      <c r="K46" s="49">
        <f t="shared" si="3"/>
        <v>-48</v>
      </c>
      <c r="L46" s="48" t="s">
        <v>33</v>
      </c>
      <c r="M46" s="48" t="s">
        <v>33</v>
      </c>
      <c r="N46" s="48" t="s">
        <v>33</v>
      </c>
      <c r="O46" s="48" t="s">
        <v>33</v>
      </c>
      <c r="P46" s="48" t="s">
        <v>33</v>
      </c>
      <c r="Q46" s="48" t="s">
        <v>33</v>
      </c>
      <c r="R46" s="49">
        <f t="shared" si="4"/>
        <v>-39</v>
      </c>
      <c r="S46" s="49">
        <f t="shared" si="4"/>
        <v>39</v>
      </c>
      <c r="T46" s="48" t="s">
        <v>33</v>
      </c>
      <c r="U46" s="49">
        <f t="shared" si="5"/>
        <v>39</v>
      </c>
      <c r="V46" s="48" t="s">
        <v>33</v>
      </c>
      <c r="W46" s="48" t="s">
        <v>33</v>
      </c>
      <c r="X46" s="48" t="s">
        <v>33</v>
      </c>
      <c r="Y46" s="48" t="s">
        <v>33</v>
      </c>
      <c r="Z46" s="48" t="s">
        <v>33</v>
      </c>
      <c r="AA46" s="48" t="s">
        <v>33</v>
      </c>
      <c r="AB46" s="48" t="s">
        <v>33</v>
      </c>
      <c r="AC46" s="48" t="s">
        <v>33</v>
      </c>
    </row>
    <row r="47" spans="1:29" customFormat="1" x14ac:dyDescent="0.2">
      <c r="A47" s="45" t="s">
        <v>29</v>
      </c>
      <c r="B47" s="45" t="s">
        <v>37</v>
      </c>
      <c r="C47" s="45" t="s">
        <v>36</v>
      </c>
      <c r="D47" s="45" t="s">
        <v>32</v>
      </c>
      <c r="E47" s="45">
        <v>1</v>
      </c>
      <c r="F47" s="63">
        <f t="shared" si="6"/>
        <v>20</v>
      </c>
      <c r="G47" s="49">
        <f t="shared" si="2"/>
        <v>0</v>
      </c>
      <c r="H47" s="49">
        <f t="shared" si="2"/>
        <v>0</v>
      </c>
      <c r="I47" s="48" t="s">
        <v>33</v>
      </c>
      <c r="J47" s="48" t="s">
        <v>33</v>
      </c>
      <c r="K47" s="49">
        <f t="shared" si="3"/>
        <v>-20</v>
      </c>
      <c r="L47" s="48" t="s">
        <v>33</v>
      </c>
      <c r="M47" s="48" t="s">
        <v>33</v>
      </c>
      <c r="N47" s="49">
        <f t="shared" ref="N47:Q48" si="10">(L8-$D8)*$E47</f>
        <v>30</v>
      </c>
      <c r="O47" s="48" t="s">
        <v>33</v>
      </c>
      <c r="P47" s="49">
        <f t="shared" si="10"/>
        <v>30</v>
      </c>
      <c r="Q47" s="49">
        <f t="shared" si="10"/>
        <v>116</v>
      </c>
      <c r="R47" s="49">
        <f t="shared" si="4"/>
        <v>30</v>
      </c>
      <c r="S47" s="49">
        <f t="shared" si="4"/>
        <v>113</v>
      </c>
      <c r="T47" s="48" t="s">
        <v>33</v>
      </c>
      <c r="U47" s="49">
        <f t="shared" si="5"/>
        <v>133</v>
      </c>
      <c r="V47" s="48" t="s">
        <v>33</v>
      </c>
      <c r="W47" s="48" t="s">
        <v>33</v>
      </c>
      <c r="X47" s="48" t="s">
        <v>33</v>
      </c>
      <c r="Y47" s="48" t="s">
        <v>33</v>
      </c>
      <c r="Z47" s="48" t="s">
        <v>33</v>
      </c>
      <c r="AA47" s="48" t="s">
        <v>33</v>
      </c>
      <c r="AB47" s="48" t="s">
        <v>33</v>
      </c>
      <c r="AC47" s="48" t="s">
        <v>33</v>
      </c>
    </row>
    <row r="48" spans="1:29" customFormat="1" x14ac:dyDescent="0.2">
      <c r="A48" s="45" t="s">
        <v>29</v>
      </c>
      <c r="B48" s="45" t="s">
        <v>38</v>
      </c>
      <c r="C48" s="45" t="s">
        <v>36</v>
      </c>
      <c r="D48" s="45" t="s">
        <v>32</v>
      </c>
      <c r="E48" s="45">
        <v>1</v>
      </c>
      <c r="F48" s="63">
        <f t="shared" si="6"/>
        <v>48</v>
      </c>
      <c r="G48" s="49">
        <f t="shared" si="2"/>
        <v>0</v>
      </c>
      <c r="H48" s="49">
        <f t="shared" si="2"/>
        <v>0</v>
      </c>
      <c r="I48" s="48" t="s">
        <v>33</v>
      </c>
      <c r="J48" s="48" t="s">
        <v>33</v>
      </c>
      <c r="K48" s="49">
        <f t="shared" si="3"/>
        <v>-48</v>
      </c>
      <c r="L48" s="48" t="s">
        <v>33</v>
      </c>
      <c r="M48" s="48" t="s">
        <v>33</v>
      </c>
      <c r="N48" s="49">
        <f t="shared" si="10"/>
        <v>0</v>
      </c>
      <c r="O48" s="48" t="s">
        <v>33</v>
      </c>
      <c r="P48" s="49">
        <f t="shared" si="10"/>
        <v>0</v>
      </c>
      <c r="Q48" s="49">
        <f t="shared" si="10"/>
        <v>47</v>
      </c>
      <c r="R48" s="49">
        <f t="shared" si="4"/>
        <v>-38</v>
      </c>
      <c r="S48" s="49">
        <f t="shared" si="4"/>
        <v>41</v>
      </c>
      <c r="T48" s="48" t="s">
        <v>33</v>
      </c>
      <c r="U48" s="49">
        <f t="shared" si="5"/>
        <v>41</v>
      </c>
      <c r="V48" s="48" t="s">
        <v>33</v>
      </c>
      <c r="W48" s="48" t="s">
        <v>33</v>
      </c>
      <c r="X48" s="48" t="s">
        <v>33</v>
      </c>
      <c r="Y48" s="48" t="s">
        <v>33</v>
      </c>
      <c r="Z48" s="48" t="s">
        <v>33</v>
      </c>
      <c r="AA48" s="48" t="s">
        <v>33</v>
      </c>
      <c r="AB48" s="48" t="s">
        <v>33</v>
      </c>
      <c r="AC48" s="48" t="s">
        <v>33</v>
      </c>
    </row>
    <row r="49" spans="1:29" customFormat="1" x14ac:dyDescent="0.2">
      <c r="A49" s="45" t="s">
        <v>29</v>
      </c>
      <c r="B49" s="45" t="s">
        <v>39</v>
      </c>
      <c r="C49" s="45" t="s">
        <v>36</v>
      </c>
      <c r="D49" s="45" t="s">
        <v>32</v>
      </c>
      <c r="E49" s="45">
        <v>1</v>
      </c>
      <c r="F49" s="63">
        <f t="shared" si="6"/>
        <v>80</v>
      </c>
      <c r="G49" s="49">
        <f t="shared" si="2"/>
        <v>0</v>
      </c>
      <c r="H49" s="49">
        <f t="shared" si="2"/>
        <v>0</v>
      </c>
      <c r="I49" s="48" t="s">
        <v>33</v>
      </c>
      <c r="J49" s="48" t="s">
        <v>33</v>
      </c>
      <c r="K49" s="49">
        <f t="shared" si="3"/>
        <v>-80</v>
      </c>
      <c r="L49" s="48" t="s">
        <v>33</v>
      </c>
      <c r="M49" s="48" t="s">
        <v>33</v>
      </c>
      <c r="N49" s="48" t="s">
        <v>33</v>
      </c>
      <c r="O49" s="48" t="s">
        <v>33</v>
      </c>
      <c r="P49" s="48" t="s">
        <v>33</v>
      </c>
      <c r="Q49" s="48" t="s">
        <v>33</v>
      </c>
      <c r="R49" s="48" t="s">
        <v>33</v>
      </c>
      <c r="S49" s="48" t="s">
        <v>33</v>
      </c>
      <c r="T49" s="48" t="s">
        <v>33</v>
      </c>
      <c r="U49" s="48" t="s">
        <v>33</v>
      </c>
      <c r="V49" s="48" t="s">
        <v>33</v>
      </c>
      <c r="W49" s="48" t="s">
        <v>33</v>
      </c>
      <c r="X49" s="48" t="s">
        <v>33</v>
      </c>
      <c r="Y49" s="48" t="s">
        <v>33</v>
      </c>
      <c r="Z49" s="48" t="s">
        <v>33</v>
      </c>
      <c r="AA49" s="48" t="s">
        <v>33</v>
      </c>
      <c r="AB49" s="48" t="s">
        <v>33</v>
      </c>
      <c r="AC49" s="48" t="s">
        <v>33</v>
      </c>
    </row>
    <row r="50" spans="1:29" customFormat="1" x14ac:dyDescent="0.2">
      <c r="A50" s="45" t="s">
        <v>29</v>
      </c>
      <c r="B50" s="45" t="s">
        <v>40</v>
      </c>
      <c r="C50" s="45" t="s">
        <v>36</v>
      </c>
      <c r="D50" s="45" t="s">
        <v>32</v>
      </c>
      <c r="E50" s="45">
        <v>1</v>
      </c>
      <c r="F50" s="63">
        <f t="shared" si="6"/>
        <v>125</v>
      </c>
      <c r="G50" s="49">
        <f t="shared" si="2"/>
        <v>0</v>
      </c>
      <c r="H50" s="49">
        <f t="shared" si="2"/>
        <v>0</v>
      </c>
      <c r="I50" s="48" t="s">
        <v>33</v>
      </c>
      <c r="J50" s="48" t="s">
        <v>33</v>
      </c>
      <c r="K50" s="48" t="s">
        <v>33</v>
      </c>
      <c r="L50" s="48" t="s">
        <v>33</v>
      </c>
      <c r="M50" s="48" t="s">
        <v>33</v>
      </c>
      <c r="N50" s="48" t="s">
        <v>33</v>
      </c>
      <c r="O50" s="48" t="s">
        <v>33</v>
      </c>
      <c r="P50" s="48" t="s">
        <v>33</v>
      </c>
      <c r="Q50" s="48" t="s">
        <v>33</v>
      </c>
      <c r="R50" s="48" t="s">
        <v>33</v>
      </c>
      <c r="S50" s="48" t="s">
        <v>33</v>
      </c>
      <c r="T50" s="48" t="s">
        <v>33</v>
      </c>
      <c r="U50" s="48" t="s">
        <v>33</v>
      </c>
      <c r="V50" s="48" t="s">
        <v>33</v>
      </c>
      <c r="W50" s="48" t="s">
        <v>33</v>
      </c>
      <c r="X50" s="48" t="s">
        <v>33</v>
      </c>
      <c r="Y50" s="48" t="s">
        <v>33</v>
      </c>
      <c r="Z50" s="48" t="s">
        <v>33</v>
      </c>
      <c r="AA50" s="48" t="s">
        <v>33</v>
      </c>
      <c r="AB50" s="48" t="s">
        <v>33</v>
      </c>
      <c r="AC50" s="48" t="s">
        <v>33</v>
      </c>
    </row>
    <row r="51" spans="1:29" customFormat="1" x14ac:dyDescent="0.2">
      <c r="A51" s="45" t="s">
        <v>29</v>
      </c>
      <c r="B51" s="45" t="s">
        <v>41</v>
      </c>
      <c r="C51" s="45" t="s">
        <v>42</v>
      </c>
      <c r="D51" s="45" t="s">
        <v>32</v>
      </c>
      <c r="E51" s="45">
        <v>1</v>
      </c>
      <c r="F51" s="63">
        <f t="shared" si="6"/>
        <v>68</v>
      </c>
      <c r="G51" s="49">
        <f t="shared" si="2"/>
        <v>0</v>
      </c>
      <c r="H51" s="49">
        <f t="shared" si="2"/>
        <v>0</v>
      </c>
      <c r="I51" s="48" t="s">
        <v>33</v>
      </c>
      <c r="J51" s="48" t="s">
        <v>33</v>
      </c>
      <c r="K51" s="49">
        <f t="shared" ref="K51:M55" si="11">(I12-$D12)*$E51</f>
        <v>-68</v>
      </c>
      <c r="L51" s="48" t="s">
        <v>33</v>
      </c>
      <c r="M51" s="48" t="s">
        <v>33</v>
      </c>
      <c r="N51" s="49">
        <f t="shared" ref="N51:S55" si="12">(L12-$D12)*$E51</f>
        <v>0</v>
      </c>
      <c r="O51" s="48" t="s">
        <v>33</v>
      </c>
      <c r="P51" s="49">
        <f t="shared" si="12"/>
        <v>0</v>
      </c>
      <c r="Q51" s="49">
        <f t="shared" si="12"/>
        <v>46</v>
      </c>
      <c r="R51" s="49">
        <f t="shared" si="12"/>
        <v>-38</v>
      </c>
      <c r="S51" s="49">
        <f t="shared" si="12"/>
        <v>40</v>
      </c>
      <c r="T51" s="48" t="s">
        <v>33</v>
      </c>
      <c r="U51" s="49">
        <f t="shared" ref="U51:U55" si="13">(S12-$D12)*$E51</f>
        <v>40</v>
      </c>
      <c r="V51" s="48" t="s">
        <v>33</v>
      </c>
      <c r="W51" s="48" t="s">
        <v>33</v>
      </c>
      <c r="X51" s="48" t="s">
        <v>33</v>
      </c>
      <c r="Y51" s="48" t="s">
        <v>33</v>
      </c>
      <c r="Z51" s="48" t="s">
        <v>33</v>
      </c>
      <c r="AA51" s="48" t="s">
        <v>33</v>
      </c>
      <c r="AB51" s="48" t="s">
        <v>33</v>
      </c>
      <c r="AC51" s="48" t="s">
        <v>33</v>
      </c>
    </row>
    <row r="52" spans="1:29" customFormat="1" x14ac:dyDescent="0.2">
      <c r="A52" s="45" t="s">
        <v>29</v>
      </c>
      <c r="B52" s="45" t="s">
        <v>43</v>
      </c>
      <c r="C52" s="45" t="s">
        <v>44</v>
      </c>
      <c r="D52" s="45" t="s">
        <v>32</v>
      </c>
      <c r="E52" s="45">
        <v>1</v>
      </c>
      <c r="F52" s="63">
        <f t="shared" si="6"/>
        <v>85</v>
      </c>
      <c r="G52" s="49">
        <f t="shared" si="2"/>
        <v>0</v>
      </c>
      <c r="H52" s="49">
        <f t="shared" si="2"/>
        <v>0</v>
      </c>
      <c r="I52" s="48" t="s">
        <v>33</v>
      </c>
      <c r="J52" s="48" t="s">
        <v>33</v>
      </c>
      <c r="K52" s="49">
        <f t="shared" si="11"/>
        <v>-85</v>
      </c>
      <c r="L52" s="48" t="s">
        <v>33</v>
      </c>
      <c r="M52" s="48" t="s">
        <v>33</v>
      </c>
      <c r="N52" s="49">
        <f t="shared" si="12"/>
        <v>0</v>
      </c>
      <c r="O52" s="48" t="s">
        <v>33</v>
      </c>
      <c r="P52" s="49">
        <f t="shared" si="12"/>
        <v>-13</v>
      </c>
      <c r="Q52" s="49">
        <f t="shared" si="12"/>
        <v>39</v>
      </c>
      <c r="R52" s="49">
        <f t="shared" si="12"/>
        <v>0</v>
      </c>
      <c r="S52" s="49">
        <f t="shared" si="12"/>
        <v>78</v>
      </c>
      <c r="T52" s="48" t="s">
        <v>33</v>
      </c>
      <c r="U52" s="49">
        <f t="shared" si="13"/>
        <v>78</v>
      </c>
      <c r="V52" s="48" t="s">
        <v>33</v>
      </c>
      <c r="W52" s="48" t="s">
        <v>33</v>
      </c>
      <c r="X52" s="48" t="s">
        <v>33</v>
      </c>
      <c r="Y52" s="48" t="s">
        <v>33</v>
      </c>
      <c r="Z52" s="48" t="s">
        <v>33</v>
      </c>
      <c r="AA52" s="48" t="s">
        <v>33</v>
      </c>
      <c r="AB52" s="76">
        <f>(Z13-$D13)*$E52</f>
        <v>28</v>
      </c>
      <c r="AC52" s="76">
        <f>(AA13-$D13)*$E52</f>
        <v>-57</v>
      </c>
    </row>
    <row r="53" spans="1:29" customFormat="1" x14ac:dyDescent="0.2">
      <c r="A53" s="45" t="s">
        <v>29</v>
      </c>
      <c r="B53" s="45" t="s">
        <v>45</v>
      </c>
      <c r="C53" s="45" t="s">
        <v>31</v>
      </c>
      <c r="D53" s="45" t="s">
        <v>32</v>
      </c>
      <c r="E53" s="45">
        <v>1</v>
      </c>
      <c r="F53" s="63">
        <f t="shared" si="6"/>
        <v>70</v>
      </c>
      <c r="G53" s="49">
        <f t="shared" si="2"/>
        <v>0</v>
      </c>
      <c r="H53" s="49">
        <f t="shared" si="2"/>
        <v>0</v>
      </c>
      <c r="I53" s="48" t="s">
        <v>33</v>
      </c>
      <c r="J53" s="48" t="s">
        <v>33</v>
      </c>
      <c r="K53" s="49">
        <f t="shared" si="11"/>
        <v>-70</v>
      </c>
      <c r="L53" s="49">
        <f t="shared" si="11"/>
        <v>0</v>
      </c>
      <c r="M53" s="49">
        <f t="shared" si="11"/>
        <v>0</v>
      </c>
      <c r="N53" s="49">
        <f t="shared" si="12"/>
        <v>-40</v>
      </c>
      <c r="O53" s="48" t="s">
        <v>33</v>
      </c>
      <c r="P53" s="49">
        <f t="shared" si="12"/>
        <v>-34</v>
      </c>
      <c r="Q53" s="49">
        <f t="shared" si="12"/>
        <v>16</v>
      </c>
      <c r="R53" s="49">
        <f t="shared" si="12"/>
        <v>-40</v>
      </c>
      <c r="S53" s="49">
        <f t="shared" si="12"/>
        <v>38</v>
      </c>
      <c r="T53" s="48" t="s">
        <v>33</v>
      </c>
      <c r="U53" s="49">
        <f t="shared" si="13"/>
        <v>38</v>
      </c>
      <c r="V53" s="49">
        <f t="shared" ref="V53" si="14">(T14-$D14)*$E53</f>
        <v>0</v>
      </c>
      <c r="W53" s="49" t="e">
        <f t="shared" ref="W53" si="15">(U14-$D14)*$E53</f>
        <v>#VALUE!</v>
      </c>
      <c r="X53" s="49">
        <f t="shared" ref="X53" si="16">(V14-$D14)*$E53</f>
        <v>0</v>
      </c>
      <c r="Y53" s="49">
        <f t="shared" ref="Y53" si="17">(W14-$D14)*$E53</f>
        <v>-70</v>
      </c>
      <c r="Z53" s="49">
        <f t="shared" ref="Z53" si="18">(X14-$D14)*$E53</f>
        <v>0</v>
      </c>
      <c r="AA53" s="49">
        <f t="shared" ref="AA53" si="19">(Y14-$D14)*$E53</f>
        <v>0</v>
      </c>
      <c r="AB53" s="48" t="s">
        <v>33</v>
      </c>
      <c r="AC53" s="48" t="s">
        <v>33</v>
      </c>
    </row>
    <row r="54" spans="1:29" customFormat="1" x14ac:dyDescent="0.2">
      <c r="A54" s="45" t="s">
        <v>29</v>
      </c>
      <c r="B54" s="45" t="s">
        <v>46</v>
      </c>
      <c r="C54" s="45" t="s">
        <v>47</v>
      </c>
      <c r="D54" s="45" t="s">
        <v>32</v>
      </c>
      <c r="E54" s="45">
        <v>1</v>
      </c>
      <c r="F54" s="63">
        <f t="shared" si="6"/>
        <v>68</v>
      </c>
      <c r="G54" s="49">
        <f t="shared" si="2"/>
        <v>0</v>
      </c>
      <c r="H54" s="49">
        <f t="shared" si="2"/>
        <v>0</v>
      </c>
      <c r="I54" s="48" t="s">
        <v>33</v>
      </c>
      <c r="J54" s="48" t="s">
        <v>33</v>
      </c>
      <c r="K54" s="49">
        <f t="shared" si="11"/>
        <v>-68</v>
      </c>
      <c r="L54" s="48" t="s">
        <v>33</v>
      </c>
      <c r="M54" s="48" t="s">
        <v>33</v>
      </c>
      <c r="N54" s="48" t="s">
        <v>33</v>
      </c>
      <c r="O54" s="48" t="s">
        <v>33</v>
      </c>
      <c r="P54" s="48" t="s">
        <v>33</v>
      </c>
      <c r="Q54" s="48" t="s">
        <v>33</v>
      </c>
      <c r="R54" s="49">
        <f t="shared" si="12"/>
        <v>-38</v>
      </c>
      <c r="S54" s="49">
        <f t="shared" si="12"/>
        <v>40</v>
      </c>
      <c r="T54" s="48" t="s">
        <v>33</v>
      </c>
      <c r="U54" s="49">
        <f t="shared" si="13"/>
        <v>40</v>
      </c>
      <c r="V54" s="48" t="s">
        <v>33</v>
      </c>
      <c r="W54" s="48" t="s">
        <v>33</v>
      </c>
      <c r="X54" s="48" t="s">
        <v>33</v>
      </c>
      <c r="Y54" s="48" t="s">
        <v>33</v>
      </c>
      <c r="Z54" s="48" t="s">
        <v>33</v>
      </c>
      <c r="AA54" s="48" t="s">
        <v>33</v>
      </c>
      <c r="AB54" s="48" t="s">
        <v>33</v>
      </c>
      <c r="AC54" s="48" t="s">
        <v>33</v>
      </c>
    </row>
    <row r="55" spans="1:29" customFormat="1" x14ac:dyDescent="0.2">
      <c r="A55" s="45" t="s">
        <v>29</v>
      </c>
      <c r="B55" s="45" t="s">
        <v>48</v>
      </c>
      <c r="C55" s="45" t="s">
        <v>49</v>
      </c>
      <c r="D55" s="45" t="s">
        <v>32</v>
      </c>
      <c r="E55" s="45">
        <v>1</v>
      </c>
      <c r="F55" s="63">
        <f t="shared" si="6"/>
        <v>68</v>
      </c>
      <c r="G55" s="49">
        <f t="shared" si="2"/>
        <v>0</v>
      </c>
      <c r="H55" s="49">
        <f t="shared" si="2"/>
        <v>0</v>
      </c>
      <c r="I55" s="48" t="s">
        <v>33</v>
      </c>
      <c r="J55" s="48" t="s">
        <v>33</v>
      </c>
      <c r="K55" s="49">
        <f t="shared" si="11"/>
        <v>-68</v>
      </c>
      <c r="L55" s="48" t="s">
        <v>33</v>
      </c>
      <c r="M55" s="48" t="s">
        <v>33</v>
      </c>
      <c r="N55" s="48" t="s">
        <v>33</v>
      </c>
      <c r="O55" s="48" t="s">
        <v>33</v>
      </c>
      <c r="P55" s="48" t="s">
        <v>33</v>
      </c>
      <c r="Q55" s="48" t="s">
        <v>33</v>
      </c>
      <c r="R55" s="49">
        <f t="shared" si="12"/>
        <v>-38</v>
      </c>
      <c r="S55" s="49">
        <f t="shared" si="12"/>
        <v>41</v>
      </c>
      <c r="T55" s="48" t="s">
        <v>33</v>
      </c>
      <c r="U55" s="49">
        <f t="shared" si="13"/>
        <v>41</v>
      </c>
      <c r="V55" s="48" t="s">
        <v>33</v>
      </c>
      <c r="W55" s="48" t="s">
        <v>33</v>
      </c>
      <c r="X55" s="48" t="s">
        <v>33</v>
      </c>
      <c r="Y55" s="48" t="s">
        <v>33</v>
      </c>
      <c r="Z55" s="48" t="s">
        <v>33</v>
      </c>
      <c r="AA55" s="48" t="s">
        <v>33</v>
      </c>
      <c r="AB55" s="48" t="s">
        <v>33</v>
      </c>
      <c r="AC55" s="48" t="s">
        <v>33</v>
      </c>
    </row>
    <row r="56" spans="1:29" s="80" customFormat="1" x14ac:dyDescent="0.2">
      <c r="A56" s="61"/>
      <c r="B56" s="61"/>
      <c r="C56" s="61"/>
      <c r="D56" s="61"/>
      <c r="E56" s="61"/>
      <c r="F56" s="77"/>
      <c r="G56" s="78"/>
      <c r="H56" s="78"/>
      <c r="I56" s="79"/>
      <c r="J56" s="79"/>
      <c r="K56" s="78"/>
      <c r="L56" s="79"/>
      <c r="M56" s="79"/>
      <c r="N56" s="79"/>
      <c r="O56" s="79"/>
      <c r="P56" s="79"/>
      <c r="Q56" s="79"/>
      <c r="R56" s="78"/>
      <c r="S56" s="78"/>
      <c r="T56" s="79"/>
      <c r="U56" s="78"/>
      <c r="V56" s="79"/>
      <c r="W56" s="79"/>
      <c r="X56" s="79"/>
      <c r="Y56" s="79"/>
      <c r="Z56" s="79"/>
      <c r="AA56" s="79"/>
      <c r="AB56" s="79"/>
      <c r="AC56" s="79"/>
    </row>
    <row r="57" spans="1:29" s="80" customFormat="1" x14ac:dyDescent="0.2">
      <c r="A57" s="61"/>
      <c r="B57" s="61"/>
      <c r="C57" s="61"/>
      <c r="D57" s="61"/>
      <c r="E57" s="61"/>
      <c r="F57" s="77"/>
      <c r="G57" s="78"/>
      <c r="H57" s="78"/>
      <c r="I57" s="79"/>
      <c r="J57" s="79"/>
      <c r="K57" s="78"/>
      <c r="L57" s="79"/>
      <c r="M57" s="79"/>
      <c r="N57" s="79"/>
      <c r="O57" s="79"/>
      <c r="P57" s="79"/>
      <c r="Q57" s="79"/>
      <c r="R57" s="78"/>
      <c r="S57" s="78"/>
      <c r="T57" s="79"/>
      <c r="U57" s="78"/>
      <c r="V57" s="79"/>
      <c r="W57" s="79"/>
      <c r="X57" s="79"/>
      <c r="Y57" s="79"/>
      <c r="Z57" s="79"/>
      <c r="AA57" s="79"/>
      <c r="AB57" s="79"/>
      <c r="AC57" s="79"/>
    </row>
    <row r="58" spans="1:29" s="80" customFormat="1" x14ac:dyDescent="0.2">
      <c r="A58" s="61"/>
      <c r="B58" s="61"/>
      <c r="C58" s="61"/>
      <c r="D58" s="61"/>
      <c r="E58" s="61"/>
      <c r="F58" s="77"/>
      <c r="G58" s="78"/>
      <c r="H58" s="78"/>
      <c r="I58" s="79"/>
      <c r="J58" s="79"/>
      <c r="K58" s="78"/>
      <c r="L58" s="79"/>
      <c r="M58" s="79"/>
      <c r="N58" s="79"/>
      <c r="O58" s="79"/>
      <c r="P58" s="79"/>
      <c r="Q58" s="79"/>
      <c r="R58" s="78"/>
      <c r="S58" s="78"/>
      <c r="T58" s="79"/>
      <c r="U58" s="78"/>
      <c r="V58" s="79"/>
      <c r="W58" s="79"/>
      <c r="X58" s="79"/>
      <c r="Y58" s="79"/>
      <c r="Z58" s="79"/>
      <c r="AA58" s="79"/>
      <c r="AB58" s="79"/>
      <c r="AC58" s="79"/>
    </row>
    <row r="59" spans="1:29" customFormat="1" x14ac:dyDescent="0.2">
      <c r="A59" s="45" t="s">
        <v>29</v>
      </c>
      <c r="B59" s="45" t="s">
        <v>30</v>
      </c>
      <c r="C59" s="45" t="s">
        <v>31</v>
      </c>
      <c r="D59" s="45" t="s">
        <v>32</v>
      </c>
      <c r="E59" s="45">
        <v>2</v>
      </c>
      <c r="F59" s="63">
        <f t="shared" ref="F59:F70" si="20">D5*E59</f>
        <v>136</v>
      </c>
      <c r="G59" s="49">
        <f>(E5-$D5)*$E59</f>
        <v>0</v>
      </c>
      <c r="H59" s="49">
        <f t="shared" ref="H59:H70" si="21">(F5-$D5)*$E59</f>
        <v>0</v>
      </c>
      <c r="I59" s="48" t="s">
        <v>33</v>
      </c>
      <c r="J59" s="48" t="s">
        <v>33</v>
      </c>
      <c r="K59" s="49">
        <f t="shared" ref="K59:N64" si="22">(I5-$D5)*$E59</f>
        <v>-136</v>
      </c>
      <c r="L59" s="48" t="s">
        <v>33</v>
      </c>
      <c r="M59" s="48" t="s">
        <v>33</v>
      </c>
      <c r="N59" s="48" t="s">
        <v>33</v>
      </c>
      <c r="O59" s="48" t="s">
        <v>33</v>
      </c>
      <c r="P59" s="48" t="s">
        <v>33</v>
      </c>
      <c r="Q59" s="48" t="s">
        <v>33</v>
      </c>
      <c r="R59" s="49">
        <f t="shared" ref="R59:S70" si="23">(P5-$D5)*$E59</f>
        <v>-76</v>
      </c>
      <c r="S59" s="49">
        <f t="shared" si="23"/>
        <v>80</v>
      </c>
      <c r="T59" s="48" t="s">
        <v>33</v>
      </c>
      <c r="U59" s="49">
        <f t="shared" ref="U59:U63" si="24">(S5-$D5)*$E59</f>
        <v>80</v>
      </c>
      <c r="V59" s="48" t="s">
        <v>33</v>
      </c>
      <c r="W59" s="48" t="s">
        <v>33</v>
      </c>
      <c r="X59" s="48" t="s">
        <v>33</v>
      </c>
      <c r="Y59" s="48" t="s">
        <v>33</v>
      </c>
      <c r="Z59" s="48" t="s">
        <v>33</v>
      </c>
      <c r="AA59" s="48" t="s">
        <v>33</v>
      </c>
      <c r="AB59" s="48" t="s">
        <v>33</v>
      </c>
      <c r="AC59" s="48" t="s">
        <v>33</v>
      </c>
    </row>
    <row r="60" spans="1:29" customFormat="1" x14ac:dyDescent="0.2">
      <c r="A60" s="45" t="s">
        <v>29</v>
      </c>
      <c r="B60" s="45" t="s">
        <v>34</v>
      </c>
      <c r="C60" s="45" t="s">
        <v>31</v>
      </c>
      <c r="D60" s="45" t="s">
        <v>32</v>
      </c>
      <c r="E60" s="45">
        <v>2</v>
      </c>
      <c r="F60" s="63">
        <f t="shared" si="20"/>
        <v>136</v>
      </c>
      <c r="G60" s="49">
        <f t="shared" ref="G60:G70" si="25">(E6-$D6)*$E60</f>
        <v>0</v>
      </c>
      <c r="H60" s="49">
        <f t="shared" si="21"/>
        <v>0</v>
      </c>
      <c r="I60" s="48" t="s">
        <v>33</v>
      </c>
      <c r="J60" s="48" t="s">
        <v>33</v>
      </c>
      <c r="K60" s="49">
        <f t="shared" si="22"/>
        <v>-136</v>
      </c>
      <c r="L60" s="49">
        <f t="shared" si="22"/>
        <v>0</v>
      </c>
      <c r="M60" s="49">
        <f t="shared" si="22"/>
        <v>0</v>
      </c>
      <c r="N60" s="49">
        <f t="shared" si="22"/>
        <v>-76</v>
      </c>
      <c r="O60" s="48" t="s">
        <v>33</v>
      </c>
      <c r="P60" s="49">
        <f t="shared" ref="P60" si="26">(N6-$D6)*$E60</f>
        <v>-64</v>
      </c>
      <c r="Q60" s="49">
        <f t="shared" ref="Q60" si="27">(O6-$D6)*$E60</f>
        <v>36</v>
      </c>
      <c r="R60" s="49">
        <f t="shared" si="23"/>
        <v>-76</v>
      </c>
      <c r="S60" s="49">
        <f t="shared" si="23"/>
        <v>80</v>
      </c>
      <c r="T60" s="48" t="s">
        <v>33</v>
      </c>
      <c r="U60" s="49">
        <f t="shared" si="24"/>
        <v>80</v>
      </c>
      <c r="V60" s="49">
        <f t="shared" ref="V60" si="28">(T6-$D6)*$E60</f>
        <v>0</v>
      </c>
      <c r="W60" s="49">
        <f t="shared" ref="W60" si="29">(U6-$D6)*$E60</f>
        <v>0</v>
      </c>
      <c r="X60" s="49">
        <f t="shared" ref="X60" si="30">(V6-$D6)*$E60</f>
        <v>0</v>
      </c>
      <c r="Y60" s="48" t="s">
        <v>33</v>
      </c>
      <c r="Z60" s="48" t="s">
        <v>33</v>
      </c>
      <c r="AA60" s="48" t="s">
        <v>33</v>
      </c>
      <c r="AB60" s="48" t="s">
        <v>33</v>
      </c>
      <c r="AC60" s="48" t="s">
        <v>33</v>
      </c>
    </row>
    <row r="61" spans="1:29" customFormat="1" x14ac:dyDescent="0.2">
      <c r="A61" s="45" t="s">
        <v>29</v>
      </c>
      <c r="B61" s="45" t="s">
        <v>35</v>
      </c>
      <c r="C61" s="45" t="s">
        <v>36</v>
      </c>
      <c r="D61" s="45" t="s">
        <v>32</v>
      </c>
      <c r="E61" s="45">
        <v>2</v>
      </c>
      <c r="F61" s="63">
        <f t="shared" si="20"/>
        <v>96</v>
      </c>
      <c r="G61" s="49">
        <f t="shared" si="25"/>
        <v>0</v>
      </c>
      <c r="H61" s="49">
        <f t="shared" si="21"/>
        <v>0</v>
      </c>
      <c r="I61" s="48" t="s">
        <v>33</v>
      </c>
      <c r="J61" s="48" t="s">
        <v>33</v>
      </c>
      <c r="K61" s="49">
        <f t="shared" si="22"/>
        <v>-96</v>
      </c>
      <c r="L61" s="48" t="s">
        <v>33</v>
      </c>
      <c r="M61" s="48" t="s">
        <v>33</v>
      </c>
      <c r="N61" s="48" t="s">
        <v>33</v>
      </c>
      <c r="O61" s="48" t="s">
        <v>33</v>
      </c>
      <c r="P61" s="48" t="s">
        <v>33</v>
      </c>
      <c r="Q61" s="48" t="s">
        <v>33</v>
      </c>
      <c r="R61" s="49">
        <f t="shared" si="23"/>
        <v>-78</v>
      </c>
      <c r="S61" s="49">
        <f t="shared" si="23"/>
        <v>78</v>
      </c>
      <c r="T61" s="48" t="s">
        <v>33</v>
      </c>
      <c r="U61" s="49">
        <f t="shared" si="24"/>
        <v>78</v>
      </c>
      <c r="V61" s="48" t="s">
        <v>33</v>
      </c>
      <c r="W61" s="48" t="s">
        <v>33</v>
      </c>
      <c r="X61" s="48" t="s">
        <v>33</v>
      </c>
      <c r="Y61" s="48" t="s">
        <v>33</v>
      </c>
      <c r="Z61" s="48" t="s">
        <v>33</v>
      </c>
      <c r="AA61" s="48" t="s">
        <v>33</v>
      </c>
      <c r="AB61" s="48" t="s">
        <v>33</v>
      </c>
      <c r="AC61" s="48" t="s">
        <v>33</v>
      </c>
    </row>
    <row r="62" spans="1:29" customFormat="1" x14ac:dyDescent="0.2">
      <c r="A62" s="45" t="s">
        <v>29</v>
      </c>
      <c r="B62" s="45" t="s">
        <v>37</v>
      </c>
      <c r="C62" s="45" t="s">
        <v>36</v>
      </c>
      <c r="D62" s="45" t="s">
        <v>32</v>
      </c>
      <c r="E62" s="45">
        <v>2</v>
      </c>
      <c r="F62" s="63">
        <f t="shared" si="20"/>
        <v>40</v>
      </c>
      <c r="G62" s="49">
        <f t="shared" si="25"/>
        <v>0</v>
      </c>
      <c r="H62" s="49">
        <f t="shared" si="21"/>
        <v>0</v>
      </c>
      <c r="I62" s="48" t="s">
        <v>33</v>
      </c>
      <c r="J62" s="48" t="s">
        <v>33</v>
      </c>
      <c r="K62" s="49">
        <f t="shared" si="22"/>
        <v>-40</v>
      </c>
      <c r="L62" s="48" t="s">
        <v>33</v>
      </c>
      <c r="M62" s="48" t="s">
        <v>33</v>
      </c>
      <c r="N62" s="49">
        <f t="shared" ref="N62:N63" si="31">(L8-$D8)*$E62</f>
        <v>60</v>
      </c>
      <c r="O62" s="48" t="s">
        <v>33</v>
      </c>
      <c r="P62" s="49">
        <f t="shared" ref="P62:P63" si="32">(N8-$D8)*$E62</f>
        <v>60</v>
      </c>
      <c r="Q62" s="49">
        <f t="shared" ref="Q62:Q63" si="33">(O8-$D8)*$E62</f>
        <v>232</v>
      </c>
      <c r="R62" s="49">
        <f t="shared" si="23"/>
        <v>60</v>
      </c>
      <c r="S62" s="49">
        <f t="shared" si="23"/>
        <v>226</v>
      </c>
      <c r="T62" s="48" t="s">
        <v>33</v>
      </c>
      <c r="U62" s="49">
        <f t="shared" si="24"/>
        <v>266</v>
      </c>
      <c r="V62" s="48" t="s">
        <v>33</v>
      </c>
      <c r="W62" s="48" t="s">
        <v>33</v>
      </c>
      <c r="X62" s="48" t="s">
        <v>33</v>
      </c>
      <c r="Y62" s="48" t="s">
        <v>33</v>
      </c>
      <c r="Z62" s="48" t="s">
        <v>33</v>
      </c>
      <c r="AA62" s="48" t="s">
        <v>33</v>
      </c>
      <c r="AB62" s="48" t="s">
        <v>33</v>
      </c>
      <c r="AC62" s="48" t="s">
        <v>33</v>
      </c>
    </row>
    <row r="63" spans="1:29" customFormat="1" x14ac:dyDescent="0.2">
      <c r="A63" s="45" t="s">
        <v>29</v>
      </c>
      <c r="B63" s="45" t="s">
        <v>38</v>
      </c>
      <c r="C63" s="45" t="s">
        <v>36</v>
      </c>
      <c r="D63" s="45" t="s">
        <v>32</v>
      </c>
      <c r="E63" s="45">
        <v>2</v>
      </c>
      <c r="F63" s="63">
        <f t="shared" si="20"/>
        <v>96</v>
      </c>
      <c r="G63" s="49">
        <f t="shared" si="25"/>
        <v>0</v>
      </c>
      <c r="H63" s="49">
        <f t="shared" si="21"/>
        <v>0</v>
      </c>
      <c r="I63" s="48" t="s">
        <v>33</v>
      </c>
      <c r="J63" s="48" t="s">
        <v>33</v>
      </c>
      <c r="K63" s="49">
        <f t="shared" si="22"/>
        <v>-96</v>
      </c>
      <c r="L63" s="48" t="s">
        <v>33</v>
      </c>
      <c r="M63" s="48" t="s">
        <v>33</v>
      </c>
      <c r="N63" s="49">
        <f t="shared" si="31"/>
        <v>0</v>
      </c>
      <c r="O63" s="48" t="s">
        <v>33</v>
      </c>
      <c r="P63" s="49">
        <f t="shared" si="32"/>
        <v>0</v>
      </c>
      <c r="Q63" s="49">
        <f t="shared" si="33"/>
        <v>94</v>
      </c>
      <c r="R63" s="49">
        <f t="shared" si="23"/>
        <v>-76</v>
      </c>
      <c r="S63" s="49">
        <f t="shared" si="23"/>
        <v>82</v>
      </c>
      <c r="T63" s="48" t="s">
        <v>33</v>
      </c>
      <c r="U63" s="49">
        <f t="shared" si="24"/>
        <v>82</v>
      </c>
      <c r="V63" s="48" t="s">
        <v>33</v>
      </c>
      <c r="W63" s="48" t="s">
        <v>33</v>
      </c>
      <c r="X63" s="48" t="s">
        <v>33</v>
      </c>
      <c r="Y63" s="48" t="s">
        <v>33</v>
      </c>
      <c r="Z63" s="48" t="s">
        <v>33</v>
      </c>
      <c r="AA63" s="48" t="s">
        <v>33</v>
      </c>
      <c r="AB63" s="48" t="s">
        <v>33</v>
      </c>
      <c r="AC63" s="48" t="s">
        <v>33</v>
      </c>
    </row>
    <row r="64" spans="1:29" customFormat="1" x14ac:dyDescent="0.2">
      <c r="A64" s="45" t="s">
        <v>29</v>
      </c>
      <c r="B64" s="45" t="s">
        <v>39</v>
      </c>
      <c r="C64" s="45" t="s">
        <v>36</v>
      </c>
      <c r="D64" s="45" t="s">
        <v>32</v>
      </c>
      <c r="E64" s="45">
        <v>2</v>
      </c>
      <c r="F64" s="63">
        <f t="shared" si="20"/>
        <v>160</v>
      </c>
      <c r="G64" s="49">
        <f t="shared" si="25"/>
        <v>0</v>
      </c>
      <c r="H64" s="49">
        <f t="shared" si="21"/>
        <v>0</v>
      </c>
      <c r="I64" s="48" t="s">
        <v>33</v>
      </c>
      <c r="J64" s="48" t="s">
        <v>33</v>
      </c>
      <c r="K64" s="49">
        <f t="shared" si="22"/>
        <v>-160</v>
      </c>
      <c r="L64" s="48" t="s">
        <v>33</v>
      </c>
      <c r="M64" s="48" t="s">
        <v>33</v>
      </c>
      <c r="N64" s="48" t="s">
        <v>33</v>
      </c>
      <c r="O64" s="48" t="s">
        <v>33</v>
      </c>
      <c r="P64" s="48" t="s">
        <v>33</v>
      </c>
      <c r="Q64" s="48" t="s">
        <v>33</v>
      </c>
      <c r="R64" s="48" t="s">
        <v>33</v>
      </c>
      <c r="S64" s="48" t="s">
        <v>33</v>
      </c>
      <c r="T64" s="48" t="s">
        <v>33</v>
      </c>
      <c r="U64" s="48" t="s">
        <v>33</v>
      </c>
      <c r="V64" s="48" t="s">
        <v>33</v>
      </c>
      <c r="W64" s="48" t="s">
        <v>33</v>
      </c>
      <c r="X64" s="48" t="s">
        <v>33</v>
      </c>
      <c r="Y64" s="48" t="s">
        <v>33</v>
      </c>
      <c r="Z64" s="48" t="s">
        <v>33</v>
      </c>
      <c r="AA64" s="48" t="s">
        <v>33</v>
      </c>
      <c r="AB64" s="48" t="s">
        <v>33</v>
      </c>
      <c r="AC64" s="48" t="s">
        <v>33</v>
      </c>
    </row>
    <row r="65" spans="1:29" customFormat="1" x14ac:dyDescent="0.2">
      <c r="A65" s="45" t="s">
        <v>29</v>
      </c>
      <c r="B65" s="45" t="s">
        <v>40</v>
      </c>
      <c r="C65" s="45" t="s">
        <v>36</v>
      </c>
      <c r="D65" s="45" t="s">
        <v>32</v>
      </c>
      <c r="E65" s="45">
        <v>2</v>
      </c>
      <c r="F65" s="63">
        <f t="shared" si="20"/>
        <v>250</v>
      </c>
      <c r="G65" s="49">
        <f t="shared" si="25"/>
        <v>0</v>
      </c>
      <c r="H65" s="49">
        <f t="shared" si="21"/>
        <v>0</v>
      </c>
      <c r="I65" s="48" t="s">
        <v>33</v>
      </c>
      <c r="J65" s="48" t="s">
        <v>33</v>
      </c>
      <c r="K65" s="48" t="s">
        <v>33</v>
      </c>
      <c r="L65" s="48" t="s">
        <v>33</v>
      </c>
      <c r="M65" s="48" t="s">
        <v>33</v>
      </c>
      <c r="N65" s="48" t="s">
        <v>33</v>
      </c>
      <c r="O65" s="48" t="s">
        <v>33</v>
      </c>
      <c r="P65" s="48" t="s">
        <v>33</v>
      </c>
      <c r="Q65" s="48" t="s">
        <v>33</v>
      </c>
      <c r="R65" s="48" t="s">
        <v>33</v>
      </c>
      <c r="S65" s="48" t="s">
        <v>33</v>
      </c>
      <c r="T65" s="48" t="s">
        <v>33</v>
      </c>
      <c r="U65" s="48" t="s">
        <v>33</v>
      </c>
      <c r="V65" s="48" t="s">
        <v>33</v>
      </c>
      <c r="W65" s="48" t="s">
        <v>33</v>
      </c>
      <c r="X65" s="48" t="s">
        <v>33</v>
      </c>
      <c r="Y65" s="48" t="s">
        <v>33</v>
      </c>
      <c r="Z65" s="48" t="s">
        <v>33</v>
      </c>
      <c r="AA65" s="48" t="s">
        <v>33</v>
      </c>
      <c r="AB65" s="48" t="s">
        <v>33</v>
      </c>
      <c r="AC65" s="48" t="s">
        <v>33</v>
      </c>
    </row>
    <row r="66" spans="1:29" customFormat="1" x14ac:dyDescent="0.2">
      <c r="A66" s="45" t="s">
        <v>29</v>
      </c>
      <c r="B66" s="45" t="s">
        <v>41</v>
      </c>
      <c r="C66" s="45" t="s">
        <v>42</v>
      </c>
      <c r="D66" s="45" t="s">
        <v>32</v>
      </c>
      <c r="E66" s="45">
        <v>2</v>
      </c>
      <c r="F66" s="63">
        <f t="shared" si="20"/>
        <v>136</v>
      </c>
      <c r="G66" s="49">
        <f t="shared" si="25"/>
        <v>0</v>
      </c>
      <c r="H66" s="49">
        <f t="shared" si="21"/>
        <v>0</v>
      </c>
      <c r="I66" s="48" t="s">
        <v>33</v>
      </c>
      <c r="J66" s="48" t="s">
        <v>33</v>
      </c>
      <c r="K66" s="49">
        <f t="shared" ref="K66:M70" si="34">(I12-$D12)*$E66</f>
        <v>-136</v>
      </c>
      <c r="L66" s="48" t="s">
        <v>33</v>
      </c>
      <c r="M66" s="48" t="s">
        <v>33</v>
      </c>
      <c r="N66" s="49">
        <f t="shared" ref="N66:N68" si="35">(L12-$D12)*$E66</f>
        <v>0</v>
      </c>
      <c r="O66" s="48" t="s">
        <v>33</v>
      </c>
      <c r="P66" s="49">
        <f t="shared" ref="P66:P68" si="36">(N12-$D12)*$E66</f>
        <v>0</v>
      </c>
      <c r="Q66" s="49">
        <f t="shared" ref="Q66:S70" si="37">(O12-$D12)*$E66</f>
        <v>92</v>
      </c>
      <c r="R66" s="49">
        <f t="shared" si="23"/>
        <v>-76</v>
      </c>
      <c r="S66" s="49">
        <f t="shared" si="37"/>
        <v>80</v>
      </c>
      <c r="T66" s="48" t="s">
        <v>33</v>
      </c>
      <c r="U66" s="49">
        <f t="shared" ref="U66:U70" si="38">(S12-$D12)*$E66</f>
        <v>80</v>
      </c>
      <c r="V66" s="48" t="s">
        <v>33</v>
      </c>
      <c r="W66" s="48" t="s">
        <v>33</v>
      </c>
      <c r="X66" s="48" t="s">
        <v>33</v>
      </c>
      <c r="Y66" s="48" t="s">
        <v>33</v>
      </c>
      <c r="Z66" s="48" t="s">
        <v>33</v>
      </c>
      <c r="AA66" s="48" t="s">
        <v>33</v>
      </c>
      <c r="AB66" s="48" t="s">
        <v>33</v>
      </c>
      <c r="AC66" s="48" t="s">
        <v>33</v>
      </c>
    </row>
    <row r="67" spans="1:29" customFormat="1" x14ac:dyDescent="0.2">
      <c r="A67" s="45" t="s">
        <v>29</v>
      </c>
      <c r="B67" s="45" t="s">
        <v>43</v>
      </c>
      <c r="C67" s="45" t="s">
        <v>44</v>
      </c>
      <c r="D67" s="45" t="s">
        <v>32</v>
      </c>
      <c r="E67" s="45">
        <v>2</v>
      </c>
      <c r="F67" s="63">
        <f t="shared" si="20"/>
        <v>170</v>
      </c>
      <c r="G67" s="49">
        <f t="shared" si="25"/>
        <v>0</v>
      </c>
      <c r="H67" s="49">
        <f t="shared" si="21"/>
        <v>0</v>
      </c>
      <c r="I67" s="48" t="s">
        <v>33</v>
      </c>
      <c r="J67" s="48" t="s">
        <v>33</v>
      </c>
      <c r="K67" s="49">
        <f t="shared" si="34"/>
        <v>-170</v>
      </c>
      <c r="L67" s="48" t="s">
        <v>33</v>
      </c>
      <c r="M67" s="48" t="s">
        <v>33</v>
      </c>
      <c r="N67" s="49">
        <f t="shared" si="35"/>
        <v>0</v>
      </c>
      <c r="O67" s="48" t="s">
        <v>33</v>
      </c>
      <c r="P67" s="49">
        <f t="shared" si="36"/>
        <v>-26</v>
      </c>
      <c r="Q67" s="49">
        <f t="shared" si="37"/>
        <v>78</v>
      </c>
      <c r="R67" s="49">
        <f t="shared" si="23"/>
        <v>0</v>
      </c>
      <c r="S67" s="49">
        <f t="shared" si="37"/>
        <v>156</v>
      </c>
      <c r="T67" s="48" t="s">
        <v>33</v>
      </c>
      <c r="U67" s="49">
        <f t="shared" si="38"/>
        <v>156</v>
      </c>
      <c r="V67" s="48" t="s">
        <v>33</v>
      </c>
      <c r="W67" s="48" t="s">
        <v>33</v>
      </c>
      <c r="X67" s="48" t="s">
        <v>33</v>
      </c>
      <c r="Y67" s="48" t="s">
        <v>33</v>
      </c>
      <c r="Z67" s="48" t="s">
        <v>33</v>
      </c>
      <c r="AA67" s="48" t="s">
        <v>33</v>
      </c>
      <c r="AB67" s="49">
        <f t="shared" ref="AB67" si="39">(Z13-$D13)*$E67</f>
        <v>56</v>
      </c>
      <c r="AC67" s="49">
        <f t="shared" ref="AC67" si="40">(AA13-$D13)*$E67</f>
        <v>-114</v>
      </c>
    </row>
    <row r="68" spans="1:29" customFormat="1" x14ac:dyDescent="0.2">
      <c r="A68" s="45" t="s">
        <v>29</v>
      </c>
      <c r="B68" s="45" t="s">
        <v>45</v>
      </c>
      <c r="C68" s="45" t="s">
        <v>31</v>
      </c>
      <c r="D68" s="45" t="s">
        <v>32</v>
      </c>
      <c r="E68" s="45">
        <v>2</v>
      </c>
      <c r="F68" s="63">
        <f t="shared" si="20"/>
        <v>140</v>
      </c>
      <c r="G68" s="49">
        <f t="shared" si="25"/>
        <v>0</v>
      </c>
      <c r="H68" s="49">
        <f t="shared" si="21"/>
        <v>0</v>
      </c>
      <c r="I68" s="48" t="s">
        <v>33</v>
      </c>
      <c r="J68" s="48" t="s">
        <v>33</v>
      </c>
      <c r="K68" s="49">
        <f t="shared" si="34"/>
        <v>-140</v>
      </c>
      <c r="L68" s="49">
        <f t="shared" si="34"/>
        <v>0</v>
      </c>
      <c r="M68" s="49">
        <f t="shared" si="34"/>
        <v>0</v>
      </c>
      <c r="N68" s="49">
        <f t="shared" si="35"/>
        <v>-80</v>
      </c>
      <c r="O68" s="48" t="s">
        <v>33</v>
      </c>
      <c r="P68" s="49">
        <f t="shared" si="36"/>
        <v>-68</v>
      </c>
      <c r="Q68" s="49">
        <f t="shared" si="37"/>
        <v>32</v>
      </c>
      <c r="R68" s="49">
        <f t="shared" si="23"/>
        <v>-80</v>
      </c>
      <c r="S68" s="49">
        <f t="shared" si="37"/>
        <v>76</v>
      </c>
      <c r="T68" s="48" t="s">
        <v>33</v>
      </c>
      <c r="U68" s="49">
        <f t="shared" si="38"/>
        <v>76</v>
      </c>
      <c r="V68" s="49">
        <f t="shared" ref="V68" si="41">(T14-$D14)*$E68</f>
        <v>0</v>
      </c>
      <c r="W68" s="49" t="e">
        <f t="shared" ref="W68" si="42">(U14-$D14)*$E68</f>
        <v>#VALUE!</v>
      </c>
      <c r="X68" s="49">
        <f t="shared" ref="X68" si="43">(V14-$D14)*$E68</f>
        <v>0</v>
      </c>
      <c r="Y68" s="49">
        <f t="shared" ref="Y68" si="44">(W14-$D14)*$E68</f>
        <v>-140</v>
      </c>
      <c r="Z68" s="49">
        <f t="shared" ref="Z68" si="45">(X14-$D14)*$E68</f>
        <v>0</v>
      </c>
      <c r="AA68" s="49">
        <f t="shared" ref="AA68" si="46">(Y14-$D14)*$E68</f>
        <v>0</v>
      </c>
      <c r="AB68" s="48" t="s">
        <v>33</v>
      </c>
      <c r="AC68" s="48" t="s">
        <v>33</v>
      </c>
    </row>
    <row r="69" spans="1:29" customFormat="1" x14ac:dyDescent="0.2">
      <c r="A69" s="45" t="s">
        <v>29</v>
      </c>
      <c r="B69" s="45" t="s">
        <v>46</v>
      </c>
      <c r="C69" s="45" t="s">
        <v>47</v>
      </c>
      <c r="D69" s="45" t="s">
        <v>32</v>
      </c>
      <c r="E69" s="45">
        <v>2</v>
      </c>
      <c r="F69" s="63">
        <f t="shared" si="20"/>
        <v>136</v>
      </c>
      <c r="G69" s="48" t="s">
        <v>33</v>
      </c>
      <c r="H69" s="48" t="s">
        <v>33</v>
      </c>
      <c r="I69" s="48" t="s">
        <v>33</v>
      </c>
      <c r="J69" s="48" t="s">
        <v>33</v>
      </c>
      <c r="K69" s="48" t="s">
        <v>33</v>
      </c>
      <c r="L69" s="48" t="s">
        <v>33</v>
      </c>
      <c r="M69" s="48" t="s">
        <v>33</v>
      </c>
      <c r="N69" s="48" t="s">
        <v>33</v>
      </c>
      <c r="O69" s="48" t="s">
        <v>33</v>
      </c>
      <c r="P69" s="48" t="s">
        <v>33</v>
      </c>
      <c r="Q69" s="48" t="s">
        <v>33</v>
      </c>
      <c r="R69" s="48" t="s">
        <v>33</v>
      </c>
      <c r="S69" s="48" t="s">
        <v>33</v>
      </c>
      <c r="T69" s="48" t="s">
        <v>33</v>
      </c>
      <c r="U69" s="48" t="s">
        <v>33</v>
      </c>
      <c r="V69" s="48" t="s">
        <v>33</v>
      </c>
      <c r="W69" s="48" t="s">
        <v>33</v>
      </c>
      <c r="X69" s="48" t="s">
        <v>33</v>
      </c>
      <c r="Y69" s="48" t="s">
        <v>33</v>
      </c>
      <c r="Z69" s="48" t="s">
        <v>33</v>
      </c>
      <c r="AA69" s="48" t="s">
        <v>33</v>
      </c>
      <c r="AB69" s="48" t="s">
        <v>33</v>
      </c>
      <c r="AC69" s="48" t="s">
        <v>33</v>
      </c>
    </row>
    <row r="70" spans="1:29" customFormat="1" x14ac:dyDescent="0.2">
      <c r="A70" s="45" t="s">
        <v>29</v>
      </c>
      <c r="B70" s="45" t="s">
        <v>48</v>
      </c>
      <c r="C70" s="45" t="s">
        <v>49</v>
      </c>
      <c r="D70" s="45" t="s">
        <v>32</v>
      </c>
      <c r="E70" s="45">
        <v>2</v>
      </c>
      <c r="F70" s="63">
        <f t="shared" si="20"/>
        <v>136</v>
      </c>
      <c r="G70" s="49">
        <f t="shared" si="25"/>
        <v>0</v>
      </c>
      <c r="H70" s="49">
        <f t="shared" si="21"/>
        <v>0</v>
      </c>
      <c r="I70" s="48" t="s">
        <v>33</v>
      </c>
      <c r="J70" s="48" t="s">
        <v>33</v>
      </c>
      <c r="K70" s="49">
        <f t="shared" si="34"/>
        <v>-136</v>
      </c>
      <c r="L70" s="48" t="s">
        <v>33</v>
      </c>
      <c r="M70" s="48" t="s">
        <v>33</v>
      </c>
      <c r="N70" s="48" t="s">
        <v>33</v>
      </c>
      <c r="O70" s="48" t="s">
        <v>33</v>
      </c>
      <c r="P70" s="48" t="s">
        <v>33</v>
      </c>
      <c r="Q70" s="48" t="s">
        <v>33</v>
      </c>
      <c r="R70" s="49">
        <f t="shared" si="23"/>
        <v>-76</v>
      </c>
      <c r="S70" s="49">
        <f t="shared" si="37"/>
        <v>82</v>
      </c>
      <c r="T70" s="48" t="s">
        <v>33</v>
      </c>
      <c r="U70" s="49">
        <f t="shared" si="38"/>
        <v>82</v>
      </c>
      <c r="V70" s="48" t="s">
        <v>33</v>
      </c>
      <c r="W70" s="48" t="s">
        <v>33</v>
      </c>
      <c r="X70" s="48" t="s">
        <v>33</v>
      </c>
      <c r="Y70" s="48" t="s">
        <v>33</v>
      </c>
      <c r="Z70" s="48" t="s">
        <v>33</v>
      </c>
      <c r="AA70" s="48" t="s">
        <v>33</v>
      </c>
      <c r="AB70" s="48" t="s">
        <v>33</v>
      </c>
      <c r="AC70" s="48" t="s">
        <v>33</v>
      </c>
    </row>
    <row r="71" spans="1:29" s="80" customFormat="1" x14ac:dyDescent="0.2">
      <c r="A71" s="61"/>
      <c r="B71" s="61"/>
      <c r="C71" s="61"/>
      <c r="D71" s="61"/>
      <c r="E71" s="61"/>
      <c r="F71" s="77"/>
      <c r="G71" s="78"/>
      <c r="H71" s="78"/>
      <c r="I71" s="79"/>
      <c r="J71" s="79"/>
      <c r="K71" s="78"/>
      <c r="L71" s="79"/>
      <c r="M71" s="79"/>
      <c r="N71" s="79"/>
      <c r="O71" s="79"/>
      <c r="P71" s="79"/>
      <c r="Q71" s="79"/>
      <c r="R71" s="78"/>
      <c r="S71" s="78"/>
      <c r="T71" s="79"/>
      <c r="U71" s="78"/>
      <c r="V71" s="79"/>
      <c r="W71" s="79"/>
      <c r="X71" s="79"/>
      <c r="Y71" s="79"/>
      <c r="Z71" s="79"/>
      <c r="AA71" s="79"/>
      <c r="AB71" s="79"/>
      <c r="AC71" s="79"/>
    </row>
    <row r="72" spans="1:29" s="80" customFormat="1" x14ac:dyDescent="0.2">
      <c r="A72" s="61"/>
      <c r="B72" s="61"/>
      <c r="C72" s="61"/>
      <c r="D72" s="61"/>
      <c r="E72" s="61"/>
      <c r="F72" s="77"/>
      <c r="G72" s="78"/>
      <c r="H72" s="78"/>
      <c r="I72" s="79"/>
      <c r="J72" s="79"/>
      <c r="K72" s="78"/>
      <c r="L72" s="79"/>
      <c r="M72" s="79"/>
      <c r="N72" s="79"/>
      <c r="O72" s="79"/>
      <c r="P72" s="79"/>
      <c r="Q72" s="79"/>
      <c r="R72" s="78"/>
      <c r="S72" s="78"/>
      <c r="T72" s="79"/>
      <c r="U72" s="78"/>
      <c r="V72" s="79"/>
      <c r="W72" s="79"/>
      <c r="X72" s="79"/>
      <c r="Y72" s="79"/>
      <c r="Z72" s="79"/>
      <c r="AA72" s="79"/>
      <c r="AB72" s="79"/>
      <c r="AC72" s="79"/>
    </row>
    <row r="73" spans="1:29" s="80" customFormat="1" x14ac:dyDescent="0.2">
      <c r="A73" s="61"/>
      <c r="B73" s="61"/>
      <c r="C73" s="61"/>
      <c r="D73" s="61"/>
      <c r="E73" s="61"/>
      <c r="F73" s="77"/>
      <c r="G73" s="78"/>
      <c r="H73" s="78"/>
      <c r="I73" s="79"/>
      <c r="J73" s="79"/>
      <c r="K73" s="78"/>
      <c r="L73" s="79"/>
      <c r="M73" s="79"/>
      <c r="N73" s="79"/>
      <c r="O73" s="79"/>
      <c r="P73" s="79"/>
      <c r="Q73" s="79"/>
      <c r="R73" s="78"/>
      <c r="S73" s="78"/>
      <c r="T73" s="79"/>
      <c r="U73" s="78"/>
      <c r="V73" s="79"/>
      <c r="W73" s="79"/>
      <c r="X73" s="79"/>
      <c r="Y73" s="79"/>
      <c r="Z73" s="79"/>
      <c r="AA73" s="79"/>
      <c r="AB73" s="79"/>
      <c r="AC73" s="79"/>
    </row>
    <row r="74" spans="1:29" customFormat="1" x14ac:dyDescent="0.2">
      <c r="A74" s="45" t="s">
        <v>29</v>
      </c>
      <c r="B74" s="45" t="s">
        <v>30</v>
      </c>
      <c r="C74" s="45" t="s">
        <v>31</v>
      </c>
      <c r="D74" s="45" t="s">
        <v>50</v>
      </c>
      <c r="E74" s="45">
        <v>1</v>
      </c>
      <c r="F74" s="63">
        <f t="shared" ref="F74:F85" si="47">D5*E74</f>
        <v>68</v>
      </c>
      <c r="G74" s="49">
        <f>(E5-$D5)*$E74+($D$1*$E74)</f>
        <v>20</v>
      </c>
      <c r="H74" s="49">
        <f t="shared" ref="H74:J85" si="48">(F5-$D5)*$E74+($D$1*$E74)</f>
        <v>20</v>
      </c>
      <c r="I74" s="48" t="s">
        <v>33</v>
      </c>
      <c r="J74" s="49">
        <f t="shared" ref="J74:J75" si="49">(H5-$D5)*$E74+($D$1*$E74)</f>
        <v>20</v>
      </c>
      <c r="K74" s="49">
        <f>(I5-$D5)*$E74</f>
        <v>-68</v>
      </c>
      <c r="L74" s="48" t="s">
        <v>33</v>
      </c>
      <c r="M74" s="48" t="s">
        <v>33</v>
      </c>
      <c r="N74" s="48" t="s">
        <v>33</v>
      </c>
      <c r="O74" s="48" t="s">
        <v>33</v>
      </c>
      <c r="P74" s="48" t="s">
        <v>33</v>
      </c>
      <c r="Q74" s="48" t="s">
        <v>33</v>
      </c>
      <c r="R74" s="49">
        <f t="shared" ref="R74:R78" si="50">(P5-$D5)*$E74</f>
        <v>-38</v>
      </c>
      <c r="S74" s="49">
        <f t="shared" ref="S74:T74" si="51">(Q5-$D5)*$E74+($D$1*$E74)</f>
        <v>60</v>
      </c>
      <c r="T74" s="49">
        <f t="shared" si="51"/>
        <v>60</v>
      </c>
      <c r="U74" s="48" t="s">
        <v>33</v>
      </c>
      <c r="V74" s="48" t="s">
        <v>33</v>
      </c>
      <c r="W74" s="48" t="s">
        <v>33</v>
      </c>
      <c r="X74" s="48" t="s">
        <v>33</v>
      </c>
      <c r="Y74" s="48" t="s">
        <v>33</v>
      </c>
      <c r="Z74" s="48" t="s">
        <v>33</v>
      </c>
      <c r="AA74" s="48" t="s">
        <v>33</v>
      </c>
      <c r="AB74" s="48" t="s">
        <v>33</v>
      </c>
      <c r="AC74" s="48" t="s">
        <v>33</v>
      </c>
    </row>
    <row r="75" spans="1:29" customFormat="1" x14ac:dyDescent="0.2">
      <c r="A75" s="45" t="s">
        <v>29</v>
      </c>
      <c r="B75" s="45" t="s">
        <v>34</v>
      </c>
      <c r="C75" s="45" t="s">
        <v>31</v>
      </c>
      <c r="D75" s="45" t="s">
        <v>50</v>
      </c>
      <c r="E75" s="45">
        <v>1</v>
      </c>
      <c r="F75" s="63">
        <f t="shared" si="47"/>
        <v>68</v>
      </c>
      <c r="G75" s="49">
        <f t="shared" ref="G75:G85" si="52">(E6-$D6)*$E75+($D$1*$E75)</f>
        <v>20</v>
      </c>
      <c r="H75" s="49">
        <f t="shared" si="48"/>
        <v>20</v>
      </c>
      <c r="I75" s="48" t="s">
        <v>33</v>
      </c>
      <c r="J75" s="49">
        <f t="shared" si="49"/>
        <v>20</v>
      </c>
      <c r="K75" s="49">
        <f t="shared" ref="K75:K79" si="53">(I6-$D6)*$E75</f>
        <v>-68</v>
      </c>
      <c r="L75" s="49">
        <f>(J6-$D6)*$E75</f>
        <v>0</v>
      </c>
      <c r="M75" s="49">
        <f>(K6-$D6)*$E75</f>
        <v>0</v>
      </c>
      <c r="N75" s="49">
        <f>(L6-$D6)*$E75</f>
        <v>-38</v>
      </c>
      <c r="O75" s="49">
        <f t="shared" ref="O75:T75" si="54">(M6-$D6)*$E75+($D$1*$E75)</f>
        <v>70</v>
      </c>
      <c r="P75" s="48" t="s">
        <v>33</v>
      </c>
      <c r="Q75" s="48" t="s">
        <v>33</v>
      </c>
      <c r="R75" s="49">
        <f t="shared" si="50"/>
        <v>-38</v>
      </c>
      <c r="S75" s="49">
        <f t="shared" si="54"/>
        <v>60</v>
      </c>
      <c r="T75" s="49">
        <f t="shared" si="54"/>
        <v>60</v>
      </c>
      <c r="U75" s="48" t="s">
        <v>33</v>
      </c>
      <c r="V75" s="49">
        <f t="shared" ref="V75:X75" si="55">(T6-$D6)*$E75</f>
        <v>0</v>
      </c>
      <c r="W75" s="49">
        <f t="shared" si="55"/>
        <v>0</v>
      </c>
      <c r="X75" s="49">
        <f t="shared" si="55"/>
        <v>0</v>
      </c>
      <c r="Y75" s="48" t="s">
        <v>33</v>
      </c>
      <c r="Z75" s="48" t="s">
        <v>33</v>
      </c>
      <c r="AA75" s="48" t="s">
        <v>33</v>
      </c>
      <c r="AB75" s="48" t="s">
        <v>33</v>
      </c>
      <c r="AC75" s="48" t="s">
        <v>33</v>
      </c>
    </row>
    <row r="76" spans="1:29" customFormat="1" x14ac:dyDescent="0.2">
      <c r="A76" s="45" t="s">
        <v>29</v>
      </c>
      <c r="B76" s="45" t="s">
        <v>35</v>
      </c>
      <c r="C76" s="45" t="s">
        <v>36</v>
      </c>
      <c r="D76" s="45" t="s">
        <v>50</v>
      </c>
      <c r="E76" s="45">
        <v>1</v>
      </c>
      <c r="F76" s="63">
        <f t="shared" si="47"/>
        <v>48</v>
      </c>
      <c r="G76" s="49">
        <f t="shared" si="52"/>
        <v>20</v>
      </c>
      <c r="H76" s="49">
        <f t="shared" si="48"/>
        <v>20</v>
      </c>
      <c r="I76" s="48" t="s">
        <v>33</v>
      </c>
      <c r="J76" s="49">
        <f t="shared" si="48"/>
        <v>20</v>
      </c>
      <c r="K76" s="49">
        <f t="shared" si="53"/>
        <v>-48</v>
      </c>
      <c r="L76" s="48" t="s">
        <v>33</v>
      </c>
      <c r="M76" s="48" t="s">
        <v>33</v>
      </c>
      <c r="N76" s="48" t="s">
        <v>33</v>
      </c>
      <c r="O76" s="48" t="s">
        <v>33</v>
      </c>
      <c r="P76" s="48" t="s">
        <v>33</v>
      </c>
      <c r="Q76" s="48" t="s">
        <v>33</v>
      </c>
      <c r="R76" s="49">
        <f t="shared" si="50"/>
        <v>-39</v>
      </c>
      <c r="S76" s="49">
        <f t="shared" ref="S76:T76" si="56">(Q7-$D7)*$E76+($D$1*$E76)</f>
        <v>59</v>
      </c>
      <c r="T76" s="49">
        <f t="shared" si="56"/>
        <v>59</v>
      </c>
      <c r="U76" s="48" t="s">
        <v>33</v>
      </c>
      <c r="V76" s="48" t="s">
        <v>33</v>
      </c>
      <c r="W76" s="48" t="s">
        <v>33</v>
      </c>
      <c r="X76" s="48" t="s">
        <v>33</v>
      </c>
      <c r="Y76" s="48" t="s">
        <v>33</v>
      </c>
      <c r="Z76" s="48" t="s">
        <v>33</v>
      </c>
      <c r="AA76" s="48" t="s">
        <v>33</v>
      </c>
      <c r="AB76" s="48" t="s">
        <v>33</v>
      </c>
      <c r="AC76" s="48" t="s">
        <v>33</v>
      </c>
    </row>
    <row r="77" spans="1:29" customFormat="1" x14ac:dyDescent="0.2">
      <c r="A77" s="45" t="s">
        <v>29</v>
      </c>
      <c r="B77" s="45" t="s">
        <v>37</v>
      </c>
      <c r="C77" s="45" t="s">
        <v>36</v>
      </c>
      <c r="D77" s="45" t="s">
        <v>50</v>
      </c>
      <c r="E77" s="45">
        <v>1</v>
      </c>
      <c r="F77" s="63">
        <f t="shared" si="47"/>
        <v>20</v>
      </c>
      <c r="G77" s="49">
        <f t="shared" si="52"/>
        <v>20</v>
      </c>
      <c r="H77" s="49">
        <f t="shared" si="48"/>
        <v>20</v>
      </c>
      <c r="I77" s="48" t="s">
        <v>33</v>
      </c>
      <c r="J77" s="49">
        <f t="shared" ref="J77:J79" si="57">(H8-$D8)*$E77+($D$1*$E77)</f>
        <v>20</v>
      </c>
      <c r="K77" s="49">
        <f t="shared" si="53"/>
        <v>-20</v>
      </c>
      <c r="L77" s="48" t="s">
        <v>33</v>
      </c>
      <c r="M77" s="48" t="s">
        <v>33</v>
      </c>
      <c r="N77" s="48" t="s">
        <v>33</v>
      </c>
      <c r="O77" s="49">
        <f t="shared" ref="O77:T77" si="58">(M8-$D8)*$E77+($D$1*$E77)</f>
        <v>153</v>
      </c>
      <c r="P77" s="48" t="s">
        <v>33</v>
      </c>
      <c r="Q77" s="48" t="s">
        <v>33</v>
      </c>
      <c r="R77" s="48" t="s">
        <v>33</v>
      </c>
      <c r="S77" s="49">
        <f t="shared" si="58"/>
        <v>133</v>
      </c>
      <c r="T77" s="49">
        <f t="shared" si="58"/>
        <v>128</v>
      </c>
      <c r="U77" s="48" t="s">
        <v>33</v>
      </c>
      <c r="V77" s="48" t="s">
        <v>33</v>
      </c>
      <c r="W77" s="48" t="s">
        <v>33</v>
      </c>
      <c r="X77" s="48" t="s">
        <v>33</v>
      </c>
      <c r="Y77" s="48" t="s">
        <v>33</v>
      </c>
      <c r="Z77" s="48" t="s">
        <v>33</v>
      </c>
      <c r="AA77" s="48" t="s">
        <v>33</v>
      </c>
      <c r="AB77" s="48" t="s">
        <v>33</v>
      </c>
      <c r="AC77" s="48" t="s">
        <v>33</v>
      </c>
    </row>
    <row r="78" spans="1:29" customFormat="1" x14ac:dyDescent="0.2">
      <c r="A78" s="45" t="s">
        <v>29</v>
      </c>
      <c r="B78" s="45" t="s">
        <v>38</v>
      </c>
      <c r="C78" s="45" t="s">
        <v>36</v>
      </c>
      <c r="D78" s="45" t="s">
        <v>50</v>
      </c>
      <c r="E78" s="45">
        <v>1</v>
      </c>
      <c r="F78" s="63">
        <f t="shared" si="47"/>
        <v>48</v>
      </c>
      <c r="G78" s="49">
        <f t="shared" si="52"/>
        <v>20</v>
      </c>
      <c r="H78" s="49">
        <f t="shared" si="48"/>
        <v>20</v>
      </c>
      <c r="I78" s="48" t="s">
        <v>33</v>
      </c>
      <c r="J78" s="49">
        <f t="shared" si="57"/>
        <v>20</v>
      </c>
      <c r="K78" s="49">
        <f t="shared" si="53"/>
        <v>-48</v>
      </c>
      <c r="L78" s="48" t="s">
        <v>33</v>
      </c>
      <c r="M78" s="48" t="s">
        <v>33</v>
      </c>
      <c r="N78" s="48" t="s">
        <v>33</v>
      </c>
      <c r="O78" s="49">
        <f t="shared" ref="O78:T78" si="59">(M9-$D9)*$E78+($D$1*$E78)</f>
        <v>91</v>
      </c>
      <c r="P78" s="48" t="s">
        <v>33</v>
      </c>
      <c r="Q78" s="48" t="s">
        <v>33</v>
      </c>
      <c r="R78" s="49">
        <f t="shared" si="50"/>
        <v>-38</v>
      </c>
      <c r="S78" s="49">
        <f t="shared" si="59"/>
        <v>61</v>
      </c>
      <c r="T78" s="49">
        <f t="shared" si="59"/>
        <v>61</v>
      </c>
      <c r="U78" s="48" t="s">
        <v>33</v>
      </c>
      <c r="V78" s="48" t="s">
        <v>33</v>
      </c>
      <c r="W78" s="48" t="s">
        <v>33</v>
      </c>
      <c r="X78" s="48" t="s">
        <v>33</v>
      </c>
      <c r="Y78" s="48" t="s">
        <v>33</v>
      </c>
      <c r="Z78" s="48" t="s">
        <v>33</v>
      </c>
      <c r="AA78" s="48" t="s">
        <v>33</v>
      </c>
      <c r="AB78" s="48" t="s">
        <v>33</v>
      </c>
      <c r="AC78" s="48" t="s">
        <v>33</v>
      </c>
    </row>
    <row r="79" spans="1:29" customFormat="1" x14ac:dyDescent="0.2">
      <c r="A79" s="45" t="s">
        <v>29</v>
      </c>
      <c r="B79" s="45" t="s">
        <v>39</v>
      </c>
      <c r="C79" s="45" t="s">
        <v>36</v>
      </c>
      <c r="D79" s="45" t="s">
        <v>50</v>
      </c>
      <c r="E79" s="45">
        <v>1</v>
      </c>
      <c r="F79" s="63">
        <f t="shared" si="47"/>
        <v>80</v>
      </c>
      <c r="G79" s="49">
        <f t="shared" si="52"/>
        <v>20</v>
      </c>
      <c r="H79" s="49">
        <f t="shared" si="48"/>
        <v>20</v>
      </c>
      <c r="I79" s="48" t="s">
        <v>33</v>
      </c>
      <c r="J79" s="49">
        <f t="shared" si="57"/>
        <v>20</v>
      </c>
      <c r="K79" s="49">
        <f t="shared" si="53"/>
        <v>-80</v>
      </c>
      <c r="L79" s="48" t="s">
        <v>33</v>
      </c>
      <c r="M79" s="48" t="s">
        <v>33</v>
      </c>
      <c r="N79" s="48" t="s">
        <v>33</v>
      </c>
      <c r="O79" s="48" t="s">
        <v>33</v>
      </c>
      <c r="P79" s="48" t="s">
        <v>33</v>
      </c>
      <c r="Q79" s="48" t="s">
        <v>33</v>
      </c>
      <c r="R79" s="48" t="s">
        <v>33</v>
      </c>
      <c r="S79" s="48" t="s">
        <v>33</v>
      </c>
      <c r="T79" s="49">
        <f>(R10-$D10)*$E79</f>
        <v>41</v>
      </c>
      <c r="U79" s="48" t="s">
        <v>33</v>
      </c>
      <c r="V79" s="48" t="s">
        <v>33</v>
      </c>
      <c r="W79" s="48" t="s">
        <v>33</v>
      </c>
      <c r="X79" s="48" t="s">
        <v>33</v>
      </c>
      <c r="Y79" s="48" t="s">
        <v>33</v>
      </c>
      <c r="Z79" s="48" t="s">
        <v>33</v>
      </c>
      <c r="AA79" s="48" t="s">
        <v>33</v>
      </c>
      <c r="AB79" s="48" t="s">
        <v>33</v>
      </c>
      <c r="AC79" s="48" t="s">
        <v>33</v>
      </c>
    </row>
    <row r="80" spans="1:29" customFormat="1" x14ac:dyDescent="0.2">
      <c r="A80" s="45" t="s">
        <v>29</v>
      </c>
      <c r="B80" s="45" t="s">
        <v>40</v>
      </c>
      <c r="C80" s="45" t="s">
        <v>36</v>
      </c>
      <c r="D80" s="45" t="s">
        <v>50</v>
      </c>
      <c r="E80" s="45">
        <v>1</v>
      </c>
      <c r="F80" s="63">
        <f t="shared" si="47"/>
        <v>125</v>
      </c>
      <c r="G80" s="49">
        <f t="shared" si="52"/>
        <v>20</v>
      </c>
      <c r="H80" s="49">
        <f>(F11-$D11)*$E80</f>
        <v>0</v>
      </c>
      <c r="I80" s="48" t="s">
        <v>33</v>
      </c>
      <c r="J80" s="49">
        <f>(H11-$D11)*$E80</f>
        <v>0</v>
      </c>
      <c r="K80" s="48" t="s">
        <v>33</v>
      </c>
      <c r="L80" s="48" t="s">
        <v>33</v>
      </c>
      <c r="M80" s="48" t="s">
        <v>33</v>
      </c>
      <c r="N80" s="48" t="s">
        <v>33</v>
      </c>
      <c r="O80" s="48" t="s">
        <v>33</v>
      </c>
      <c r="P80" s="48" t="s">
        <v>33</v>
      </c>
      <c r="Q80" s="48" t="s">
        <v>33</v>
      </c>
      <c r="R80" s="48" t="s">
        <v>33</v>
      </c>
      <c r="S80" s="48" t="s">
        <v>33</v>
      </c>
      <c r="T80" s="48" t="s">
        <v>33</v>
      </c>
      <c r="U80" s="48" t="s">
        <v>33</v>
      </c>
      <c r="V80" s="48" t="s">
        <v>33</v>
      </c>
      <c r="W80" s="48" t="s">
        <v>33</v>
      </c>
      <c r="X80" s="48" t="s">
        <v>33</v>
      </c>
      <c r="Y80" s="48" t="s">
        <v>33</v>
      </c>
      <c r="Z80" s="48" t="s">
        <v>33</v>
      </c>
      <c r="AA80" s="48" t="s">
        <v>33</v>
      </c>
      <c r="AB80" s="48" t="s">
        <v>33</v>
      </c>
      <c r="AC80" s="48" t="s">
        <v>33</v>
      </c>
    </row>
    <row r="81" spans="1:29" customFormat="1" x14ac:dyDescent="0.2">
      <c r="A81" s="45" t="s">
        <v>29</v>
      </c>
      <c r="B81" s="45" t="s">
        <v>41</v>
      </c>
      <c r="C81" s="45" t="s">
        <v>42</v>
      </c>
      <c r="D81" s="45" t="s">
        <v>50</v>
      </c>
      <c r="E81" s="45">
        <v>1</v>
      </c>
      <c r="F81" s="63">
        <f t="shared" si="47"/>
        <v>68</v>
      </c>
      <c r="G81" s="49">
        <f t="shared" si="52"/>
        <v>20</v>
      </c>
      <c r="H81" s="49">
        <f t="shared" si="48"/>
        <v>20</v>
      </c>
      <c r="I81" s="48" t="s">
        <v>33</v>
      </c>
      <c r="J81" s="48" t="s">
        <v>33</v>
      </c>
      <c r="K81" s="49">
        <f t="shared" ref="K81:K85" si="60">(I12-$D12)*$E81</f>
        <v>-68</v>
      </c>
      <c r="L81" s="48" t="s">
        <v>33</v>
      </c>
      <c r="M81" s="48" t="s">
        <v>33</v>
      </c>
      <c r="N81" s="49">
        <f t="shared" ref="N81:N83" si="61">(L12-$D12)*$E81</f>
        <v>0</v>
      </c>
      <c r="O81" s="49">
        <f t="shared" ref="O81:T81" si="62">(M12-$D12)*$E81+($D$1*$E81)</f>
        <v>91</v>
      </c>
      <c r="P81" s="48" t="s">
        <v>33</v>
      </c>
      <c r="Q81" s="48" t="s">
        <v>33</v>
      </c>
      <c r="R81" s="49">
        <f t="shared" ref="R81:R84" si="63">(P12-$D12)*$E81</f>
        <v>-38</v>
      </c>
      <c r="S81" s="49">
        <f t="shared" si="62"/>
        <v>60</v>
      </c>
      <c r="T81" s="49">
        <f t="shared" si="62"/>
        <v>60</v>
      </c>
      <c r="U81" s="48" t="s">
        <v>33</v>
      </c>
      <c r="V81" s="48" t="s">
        <v>33</v>
      </c>
      <c r="W81" s="48" t="s">
        <v>33</v>
      </c>
      <c r="X81" s="48" t="s">
        <v>33</v>
      </c>
      <c r="Y81" s="48" t="s">
        <v>33</v>
      </c>
      <c r="Z81" s="48" t="s">
        <v>33</v>
      </c>
      <c r="AA81" s="48" t="s">
        <v>33</v>
      </c>
      <c r="AB81" s="48" t="s">
        <v>33</v>
      </c>
      <c r="AC81" s="48" t="s">
        <v>33</v>
      </c>
    </row>
    <row r="82" spans="1:29" customFormat="1" x14ac:dyDescent="0.2">
      <c r="A82" s="45" t="s">
        <v>29</v>
      </c>
      <c r="B82" s="45" t="s">
        <v>43</v>
      </c>
      <c r="C82" s="45" t="s">
        <v>44</v>
      </c>
      <c r="D82" s="45" t="s">
        <v>50</v>
      </c>
      <c r="E82" s="45">
        <v>1</v>
      </c>
      <c r="F82" s="63">
        <f t="shared" si="47"/>
        <v>85</v>
      </c>
      <c r="G82" s="49">
        <f t="shared" si="52"/>
        <v>20</v>
      </c>
      <c r="H82" s="49">
        <f t="shared" si="48"/>
        <v>20</v>
      </c>
      <c r="I82" s="48" t="s">
        <v>33</v>
      </c>
      <c r="J82" s="49">
        <f t="shared" ref="J82:J85" si="64">(H13-$D13)*$E82+($D$1*$E82)</f>
        <v>20</v>
      </c>
      <c r="K82" s="49">
        <f t="shared" si="60"/>
        <v>-85</v>
      </c>
      <c r="L82" s="48" t="s">
        <v>33</v>
      </c>
      <c r="M82" s="48" t="s">
        <v>33</v>
      </c>
      <c r="N82" s="49">
        <f t="shared" si="61"/>
        <v>0</v>
      </c>
      <c r="O82" s="49">
        <f t="shared" ref="O82:T82" si="65">(M13-$D13)*$E82+($D$1*$E82)</f>
        <v>93</v>
      </c>
      <c r="P82" s="48" t="s">
        <v>33</v>
      </c>
      <c r="Q82" s="48" t="s">
        <v>33</v>
      </c>
      <c r="R82" s="49">
        <f t="shared" si="63"/>
        <v>0</v>
      </c>
      <c r="S82" s="49">
        <f t="shared" si="65"/>
        <v>98</v>
      </c>
      <c r="T82" s="49">
        <f t="shared" si="65"/>
        <v>83</v>
      </c>
      <c r="U82" s="48" t="s">
        <v>33</v>
      </c>
      <c r="V82" s="48" t="s">
        <v>33</v>
      </c>
      <c r="W82" s="48" t="s">
        <v>33</v>
      </c>
      <c r="X82" s="48" t="s">
        <v>33</v>
      </c>
      <c r="Y82" s="48" t="s">
        <v>33</v>
      </c>
      <c r="Z82" s="48" t="s">
        <v>33</v>
      </c>
      <c r="AA82" s="48" t="s">
        <v>33</v>
      </c>
      <c r="AB82" s="49">
        <f t="shared" ref="AB82:AC82" si="66">(Z13-$D13)*$E82+($D$1*$E82)</f>
        <v>48</v>
      </c>
      <c r="AC82" s="49">
        <f t="shared" si="66"/>
        <v>-37</v>
      </c>
    </row>
    <row r="83" spans="1:29" customFormat="1" x14ac:dyDescent="0.2">
      <c r="A83" s="45" t="s">
        <v>29</v>
      </c>
      <c r="B83" s="45" t="s">
        <v>45</v>
      </c>
      <c r="C83" s="45" t="s">
        <v>31</v>
      </c>
      <c r="D83" s="45" t="s">
        <v>50</v>
      </c>
      <c r="E83" s="45">
        <v>1</v>
      </c>
      <c r="F83" s="63">
        <f t="shared" si="47"/>
        <v>70</v>
      </c>
      <c r="G83" s="49">
        <f t="shared" si="52"/>
        <v>20</v>
      </c>
      <c r="H83" s="49">
        <f t="shared" si="48"/>
        <v>20</v>
      </c>
      <c r="I83" s="48" t="s">
        <v>33</v>
      </c>
      <c r="J83" s="49">
        <f t="shared" si="64"/>
        <v>20</v>
      </c>
      <c r="K83" s="49">
        <f t="shared" si="60"/>
        <v>-70</v>
      </c>
      <c r="L83" s="49">
        <f>(J14-$D14)*$E83</f>
        <v>0</v>
      </c>
      <c r="M83" s="49">
        <f>(K14-$D14)*$E83</f>
        <v>0</v>
      </c>
      <c r="N83" s="49">
        <f t="shared" si="61"/>
        <v>-40</v>
      </c>
      <c r="O83" s="49">
        <f t="shared" ref="O83:T83" si="67">(M14-$D14)*$E83+($D$1*$E83)</f>
        <v>68</v>
      </c>
      <c r="P83" s="48" t="s">
        <v>33</v>
      </c>
      <c r="Q83" s="48" t="s">
        <v>33</v>
      </c>
      <c r="R83" s="49">
        <f t="shared" si="63"/>
        <v>-40</v>
      </c>
      <c r="S83" s="49">
        <f t="shared" si="67"/>
        <v>58</v>
      </c>
      <c r="T83" s="49">
        <f t="shared" si="67"/>
        <v>58</v>
      </c>
      <c r="U83" s="48" t="s">
        <v>33</v>
      </c>
      <c r="V83" s="49">
        <f t="shared" ref="V83:AA83" si="68">(T14-$D14)*$E83</f>
        <v>0</v>
      </c>
      <c r="W83" s="49" t="e">
        <f t="shared" si="68"/>
        <v>#VALUE!</v>
      </c>
      <c r="X83" s="49">
        <f t="shared" si="68"/>
        <v>0</v>
      </c>
      <c r="Y83" s="49">
        <f t="shared" si="68"/>
        <v>-70</v>
      </c>
      <c r="Z83" s="49">
        <f t="shared" si="68"/>
        <v>0</v>
      </c>
      <c r="AA83" s="49">
        <f t="shared" si="68"/>
        <v>0</v>
      </c>
      <c r="AB83" s="48" t="s">
        <v>33</v>
      </c>
      <c r="AC83" s="48" t="s">
        <v>33</v>
      </c>
    </row>
    <row r="84" spans="1:29" customFormat="1" x14ac:dyDescent="0.2">
      <c r="A84" s="45" t="s">
        <v>29</v>
      </c>
      <c r="B84" s="45" t="s">
        <v>46</v>
      </c>
      <c r="C84" s="45" t="s">
        <v>47</v>
      </c>
      <c r="D84" s="45" t="s">
        <v>50</v>
      </c>
      <c r="E84" s="45">
        <v>1</v>
      </c>
      <c r="F84" s="63">
        <f t="shared" si="47"/>
        <v>68</v>
      </c>
      <c r="G84" s="49">
        <f t="shared" si="52"/>
        <v>20</v>
      </c>
      <c r="H84" s="49">
        <f t="shared" si="48"/>
        <v>20</v>
      </c>
      <c r="I84" s="48" t="s">
        <v>33</v>
      </c>
      <c r="J84" s="49">
        <f t="shared" si="64"/>
        <v>20</v>
      </c>
      <c r="K84" s="49">
        <f t="shared" si="60"/>
        <v>-68</v>
      </c>
      <c r="L84" s="48" t="s">
        <v>33</v>
      </c>
      <c r="M84" s="48" t="s">
        <v>33</v>
      </c>
      <c r="N84" s="48" t="s">
        <v>33</v>
      </c>
      <c r="O84" s="48" t="s">
        <v>33</v>
      </c>
      <c r="P84" s="48" t="s">
        <v>33</v>
      </c>
      <c r="Q84" s="48" t="s">
        <v>33</v>
      </c>
      <c r="R84" s="49">
        <f t="shared" si="63"/>
        <v>-38</v>
      </c>
      <c r="S84" s="49">
        <f t="shared" ref="S84:T84" si="69">(Q15-$D15)*$E84+($D$1*$E84)</f>
        <v>60</v>
      </c>
      <c r="T84" s="49">
        <f t="shared" si="69"/>
        <v>60</v>
      </c>
      <c r="U84" s="48" t="s">
        <v>33</v>
      </c>
      <c r="V84" s="48" t="s">
        <v>33</v>
      </c>
      <c r="W84" s="48" t="s">
        <v>33</v>
      </c>
      <c r="X84" s="48" t="s">
        <v>33</v>
      </c>
      <c r="Y84" s="48" t="s">
        <v>33</v>
      </c>
      <c r="Z84" s="48" t="s">
        <v>33</v>
      </c>
      <c r="AA84" s="48" t="s">
        <v>33</v>
      </c>
      <c r="AB84" s="48" t="s">
        <v>33</v>
      </c>
      <c r="AC84" s="48" t="s">
        <v>33</v>
      </c>
    </row>
    <row r="85" spans="1:29" customFormat="1" x14ac:dyDescent="0.2">
      <c r="A85" s="45" t="s">
        <v>29</v>
      </c>
      <c r="B85" s="45" t="s">
        <v>48</v>
      </c>
      <c r="C85" s="45" t="s">
        <v>49</v>
      </c>
      <c r="D85" s="45" t="s">
        <v>50</v>
      </c>
      <c r="E85" s="45">
        <v>1</v>
      </c>
      <c r="F85" s="63">
        <f t="shared" si="47"/>
        <v>68</v>
      </c>
      <c r="G85" s="49">
        <f t="shared" si="52"/>
        <v>20</v>
      </c>
      <c r="H85" s="49">
        <f t="shared" si="48"/>
        <v>20</v>
      </c>
      <c r="I85" s="48" t="s">
        <v>33</v>
      </c>
      <c r="J85" s="49">
        <f t="shared" si="64"/>
        <v>20</v>
      </c>
      <c r="K85" s="49">
        <f t="shared" si="60"/>
        <v>-68</v>
      </c>
      <c r="L85" s="48" t="s">
        <v>33</v>
      </c>
      <c r="M85" s="48" t="s">
        <v>33</v>
      </c>
      <c r="N85" s="48" t="s">
        <v>33</v>
      </c>
      <c r="O85" s="48" t="s">
        <v>33</v>
      </c>
      <c r="P85" s="48" t="s">
        <v>33</v>
      </c>
      <c r="Q85" s="48" t="s">
        <v>33</v>
      </c>
      <c r="R85" s="48" t="s">
        <v>33</v>
      </c>
      <c r="S85" s="49">
        <f t="shared" ref="S85:T85" si="70">(Q16-$D16)*$E85+($D$1*$E85)</f>
        <v>61</v>
      </c>
      <c r="T85" s="49">
        <f t="shared" si="70"/>
        <v>61</v>
      </c>
      <c r="U85" s="48" t="s">
        <v>33</v>
      </c>
      <c r="V85" s="48" t="s">
        <v>33</v>
      </c>
      <c r="W85" s="48" t="s">
        <v>33</v>
      </c>
      <c r="X85" s="48" t="s">
        <v>33</v>
      </c>
      <c r="Y85" s="48" t="s">
        <v>33</v>
      </c>
      <c r="Z85" s="48" t="s">
        <v>33</v>
      </c>
      <c r="AA85" s="48" t="s">
        <v>33</v>
      </c>
      <c r="AB85" s="48" t="s">
        <v>33</v>
      </c>
      <c r="AC85" s="48" t="s">
        <v>33</v>
      </c>
    </row>
    <row r="86" spans="1:29" s="80" customFormat="1" x14ac:dyDescent="0.2">
      <c r="A86" s="61"/>
      <c r="B86" s="61"/>
      <c r="C86" s="61"/>
      <c r="D86" s="61"/>
      <c r="E86" s="61"/>
      <c r="F86" s="77"/>
      <c r="G86" s="78"/>
      <c r="H86" s="78"/>
      <c r="I86" s="79"/>
      <c r="J86" s="78"/>
      <c r="K86" s="78"/>
      <c r="L86" s="79"/>
      <c r="M86" s="79"/>
      <c r="N86" s="79"/>
      <c r="O86" s="79"/>
      <c r="P86" s="79"/>
      <c r="Q86" s="79"/>
      <c r="R86" s="78"/>
      <c r="S86" s="78"/>
      <c r="T86" s="78"/>
      <c r="U86" s="78"/>
      <c r="V86" s="79"/>
      <c r="W86" s="79"/>
      <c r="X86" s="79"/>
      <c r="Y86" s="79"/>
      <c r="Z86" s="79"/>
      <c r="AA86" s="79"/>
      <c r="AB86" s="79"/>
      <c r="AC86" s="79"/>
    </row>
    <row r="87" spans="1:29" s="80" customFormat="1" x14ac:dyDescent="0.2">
      <c r="A87" s="61"/>
      <c r="B87" s="61"/>
      <c r="C87" s="61"/>
      <c r="D87" s="61"/>
      <c r="E87" s="61"/>
      <c r="F87" s="77"/>
      <c r="G87" s="78"/>
      <c r="H87" s="78"/>
      <c r="I87" s="79"/>
      <c r="J87" s="78"/>
      <c r="K87" s="78"/>
      <c r="L87" s="79"/>
      <c r="M87" s="79"/>
      <c r="N87" s="79"/>
      <c r="O87" s="79"/>
      <c r="P87" s="79"/>
      <c r="Q87" s="79"/>
      <c r="R87" s="78"/>
      <c r="S87" s="78"/>
      <c r="T87" s="78"/>
      <c r="U87" s="78"/>
      <c r="V87" s="79"/>
      <c r="W87" s="79"/>
      <c r="X87" s="79"/>
      <c r="Y87" s="79"/>
      <c r="Z87" s="79"/>
      <c r="AA87" s="79"/>
      <c r="AB87" s="79"/>
      <c r="AC87" s="79"/>
    </row>
    <row r="88" spans="1:29" s="80" customFormat="1" x14ac:dyDescent="0.2">
      <c r="A88" s="61"/>
      <c r="B88" s="61"/>
      <c r="C88" s="61"/>
      <c r="D88" s="61"/>
      <c r="E88" s="61"/>
      <c r="F88" s="77"/>
      <c r="G88" s="78"/>
      <c r="H88" s="78"/>
      <c r="I88" s="79"/>
      <c r="J88" s="78"/>
      <c r="K88" s="78"/>
      <c r="L88" s="79"/>
      <c r="M88" s="79"/>
      <c r="N88" s="79"/>
      <c r="O88" s="79"/>
      <c r="P88" s="79"/>
      <c r="Q88" s="79"/>
      <c r="R88" s="78"/>
      <c r="S88" s="78"/>
      <c r="T88" s="78"/>
      <c r="U88" s="78"/>
      <c r="V88" s="79"/>
      <c r="W88" s="79"/>
      <c r="X88" s="79"/>
      <c r="Y88" s="79"/>
      <c r="Z88" s="79"/>
      <c r="AA88" s="79"/>
      <c r="AB88" s="79"/>
      <c r="AC88" s="79"/>
    </row>
    <row r="89" spans="1:29" customFormat="1" x14ac:dyDescent="0.2">
      <c r="A89" s="45" t="s">
        <v>29</v>
      </c>
      <c r="B89" s="45" t="s">
        <v>30</v>
      </c>
      <c r="C89" s="45" t="s">
        <v>31</v>
      </c>
      <c r="D89" s="45" t="s">
        <v>50</v>
      </c>
      <c r="E89" s="45">
        <v>2</v>
      </c>
      <c r="F89" s="63">
        <f t="shared" ref="F89:F100" si="71">D5*E89</f>
        <v>136</v>
      </c>
      <c r="G89" s="49">
        <f>(E5-$D5)*$E89+($D$1*$E89)</f>
        <v>40</v>
      </c>
      <c r="H89" s="49">
        <f t="shared" ref="H89:J100" si="72">(F5-$D5)*$E89+($D$1*$E89)</f>
        <v>40</v>
      </c>
      <c r="I89" s="48" t="s">
        <v>33</v>
      </c>
      <c r="J89" s="49">
        <f t="shared" ref="J89:J90" si="73">(H5-$D5)*$E89+($D$1*$E89)</f>
        <v>40</v>
      </c>
      <c r="K89" s="49">
        <f>(I5-$D5)*$E89</f>
        <v>-136</v>
      </c>
      <c r="L89" s="48" t="s">
        <v>33</v>
      </c>
      <c r="M89" s="48" t="s">
        <v>33</v>
      </c>
      <c r="N89" s="48" t="s">
        <v>33</v>
      </c>
      <c r="O89" s="48" t="s">
        <v>33</v>
      </c>
      <c r="P89" s="48" t="s">
        <v>33</v>
      </c>
      <c r="Q89" s="48" t="s">
        <v>33</v>
      </c>
      <c r="R89" s="49">
        <f t="shared" ref="R89:R93" si="74">(P5-$D5)*$E89</f>
        <v>-76</v>
      </c>
      <c r="S89" s="49">
        <f t="shared" ref="S89:T89" si="75">(Q5-$D5)*$E89+($D$1*$E89)</f>
        <v>120</v>
      </c>
      <c r="T89" s="49">
        <f t="shared" si="75"/>
        <v>120</v>
      </c>
      <c r="U89" s="48" t="s">
        <v>33</v>
      </c>
      <c r="V89" s="48" t="s">
        <v>33</v>
      </c>
      <c r="W89" s="48" t="s">
        <v>33</v>
      </c>
      <c r="X89" s="48" t="s">
        <v>33</v>
      </c>
      <c r="Y89" s="48" t="s">
        <v>33</v>
      </c>
      <c r="Z89" s="48" t="s">
        <v>33</v>
      </c>
      <c r="AA89" s="48" t="s">
        <v>33</v>
      </c>
      <c r="AB89" s="48" t="s">
        <v>33</v>
      </c>
      <c r="AC89" s="48" t="s">
        <v>33</v>
      </c>
    </row>
    <row r="90" spans="1:29" customFormat="1" x14ac:dyDescent="0.2">
      <c r="A90" s="45" t="s">
        <v>29</v>
      </c>
      <c r="B90" s="45" t="s">
        <v>34</v>
      </c>
      <c r="C90" s="45" t="s">
        <v>31</v>
      </c>
      <c r="D90" s="45" t="s">
        <v>50</v>
      </c>
      <c r="E90" s="45">
        <v>2</v>
      </c>
      <c r="F90" s="63">
        <f t="shared" si="71"/>
        <v>136</v>
      </c>
      <c r="G90" s="49">
        <f t="shared" ref="G90:G100" si="76">(E6-$D6)*$E90+($D$1*$E90)</f>
        <v>40</v>
      </c>
      <c r="H90" s="49">
        <f t="shared" si="72"/>
        <v>40</v>
      </c>
      <c r="I90" s="48" t="s">
        <v>33</v>
      </c>
      <c r="J90" s="49">
        <f t="shared" si="73"/>
        <v>40</v>
      </c>
      <c r="K90" s="49">
        <f t="shared" ref="K90:K94" si="77">(I6-$D6)*$E90</f>
        <v>-136</v>
      </c>
      <c r="L90" s="49">
        <f t="shared" ref="L90:M90" si="78">(J6-$D6)*$E90</f>
        <v>0</v>
      </c>
      <c r="M90" s="49">
        <f t="shared" si="78"/>
        <v>0</v>
      </c>
      <c r="N90" s="49">
        <f>(L6-$D6)*$E90</f>
        <v>-76</v>
      </c>
      <c r="O90" s="49">
        <f t="shared" ref="O90:T90" si="79">(M6-$D6)*$E90+($D$1*$E90)</f>
        <v>140</v>
      </c>
      <c r="P90" s="48" t="s">
        <v>33</v>
      </c>
      <c r="Q90" s="48" t="s">
        <v>33</v>
      </c>
      <c r="R90" s="49">
        <f t="shared" si="74"/>
        <v>-76</v>
      </c>
      <c r="S90" s="49">
        <f t="shared" si="79"/>
        <v>120</v>
      </c>
      <c r="T90" s="49">
        <f t="shared" si="79"/>
        <v>120</v>
      </c>
      <c r="U90" s="48" t="s">
        <v>33</v>
      </c>
      <c r="V90" s="49">
        <f t="shared" ref="V90:X90" si="80">(T6-$D6)*$E90</f>
        <v>0</v>
      </c>
      <c r="W90" s="49">
        <f t="shared" si="80"/>
        <v>0</v>
      </c>
      <c r="X90" s="49">
        <f t="shared" si="80"/>
        <v>0</v>
      </c>
      <c r="Y90" s="48" t="s">
        <v>33</v>
      </c>
      <c r="Z90" s="48" t="s">
        <v>33</v>
      </c>
      <c r="AA90" s="48" t="s">
        <v>33</v>
      </c>
      <c r="AB90" s="48" t="s">
        <v>33</v>
      </c>
      <c r="AC90" s="48" t="s">
        <v>33</v>
      </c>
    </row>
    <row r="91" spans="1:29" customFormat="1" x14ac:dyDescent="0.2">
      <c r="A91" s="45" t="s">
        <v>29</v>
      </c>
      <c r="B91" s="45" t="s">
        <v>35</v>
      </c>
      <c r="C91" s="45" t="s">
        <v>36</v>
      </c>
      <c r="D91" s="45" t="s">
        <v>50</v>
      </c>
      <c r="E91" s="45">
        <v>2</v>
      </c>
      <c r="F91" s="63">
        <f t="shared" si="71"/>
        <v>96</v>
      </c>
      <c r="G91" s="49">
        <f t="shared" si="76"/>
        <v>40</v>
      </c>
      <c r="H91" s="49">
        <f t="shared" si="72"/>
        <v>40</v>
      </c>
      <c r="I91" s="48" t="s">
        <v>33</v>
      </c>
      <c r="J91" s="49">
        <f t="shared" si="72"/>
        <v>40</v>
      </c>
      <c r="K91" s="49">
        <f t="shared" si="77"/>
        <v>-96</v>
      </c>
      <c r="L91" s="48" t="s">
        <v>33</v>
      </c>
      <c r="M91" s="48" t="s">
        <v>33</v>
      </c>
      <c r="N91" s="48" t="s">
        <v>33</v>
      </c>
      <c r="O91" s="48" t="s">
        <v>33</v>
      </c>
      <c r="P91" s="48" t="s">
        <v>33</v>
      </c>
      <c r="Q91" s="48" t="s">
        <v>33</v>
      </c>
      <c r="R91" s="49">
        <f t="shared" si="74"/>
        <v>-78</v>
      </c>
      <c r="S91" s="49">
        <f t="shared" ref="S91:T91" si="81">(Q7-$D7)*$E91+($D$1*$E91)</f>
        <v>118</v>
      </c>
      <c r="T91" s="49">
        <f t="shared" si="81"/>
        <v>118</v>
      </c>
      <c r="U91" s="48" t="s">
        <v>33</v>
      </c>
      <c r="V91" s="48" t="s">
        <v>33</v>
      </c>
      <c r="W91" s="48" t="s">
        <v>33</v>
      </c>
      <c r="X91" s="48" t="s">
        <v>33</v>
      </c>
      <c r="Y91" s="48" t="s">
        <v>33</v>
      </c>
      <c r="Z91" s="48" t="s">
        <v>33</v>
      </c>
      <c r="AA91" s="48" t="s">
        <v>33</v>
      </c>
      <c r="AB91" s="48" t="s">
        <v>33</v>
      </c>
      <c r="AC91" s="48" t="s">
        <v>33</v>
      </c>
    </row>
    <row r="92" spans="1:29" customFormat="1" x14ac:dyDescent="0.2">
      <c r="A92" s="45" t="s">
        <v>29</v>
      </c>
      <c r="B92" s="45" t="s">
        <v>37</v>
      </c>
      <c r="C92" s="45" t="s">
        <v>36</v>
      </c>
      <c r="D92" s="45" t="s">
        <v>50</v>
      </c>
      <c r="E92" s="45">
        <v>2</v>
      </c>
      <c r="F92" s="63">
        <f t="shared" si="71"/>
        <v>40</v>
      </c>
      <c r="G92" s="49">
        <f t="shared" si="76"/>
        <v>40</v>
      </c>
      <c r="H92" s="49">
        <f t="shared" si="72"/>
        <v>40</v>
      </c>
      <c r="I92" s="48" t="s">
        <v>33</v>
      </c>
      <c r="J92" s="49">
        <f t="shared" ref="J92:J94" si="82">(H8-$D8)*$E92+($D$1*$E92)</f>
        <v>40</v>
      </c>
      <c r="K92" s="49">
        <f t="shared" si="77"/>
        <v>-40</v>
      </c>
      <c r="L92" s="48" t="s">
        <v>33</v>
      </c>
      <c r="M92" s="48" t="s">
        <v>33</v>
      </c>
      <c r="N92" s="49">
        <f t="shared" ref="N92" si="83">(L8-$D8)*$E92</f>
        <v>60</v>
      </c>
      <c r="O92" s="49">
        <f t="shared" ref="O92:T92" si="84">(M8-$D8)*$E92+($D$1*$E92)</f>
        <v>306</v>
      </c>
      <c r="P92" s="48" t="s">
        <v>33</v>
      </c>
      <c r="Q92" s="48" t="s">
        <v>33</v>
      </c>
      <c r="R92" s="49">
        <f t="shared" si="74"/>
        <v>60</v>
      </c>
      <c r="S92" s="49">
        <f t="shared" si="84"/>
        <v>266</v>
      </c>
      <c r="T92" s="49">
        <f t="shared" si="84"/>
        <v>256</v>
      </c>
      <c r="U92" s="48" t="s">
        <v>33</v>
      </c>
      <c r="V92" s="48" t="s">
        <v>33</v>
      </c>
      <c r="W92" s="48" t="s">
        <v>33</v>
      </c>
      <c r="X92" s="48" t="s">
        <v>33</v>
      </c>
      <c r="Y92" s="48" t="s">
        <v>33</v>
      </c>
      <c r="Z92" s="48" t="s">
        <v>33</v>
      </c>
      <c r="AA92" s="48" t="s">
        <v>33</v>
      </c>
      <c r="AB92" s="48" t="s">
        <v>33</v>
      </c>
      <c r="AC92" s="48" t="s">
        <v>33</v>
      </c>
    </row>
    <row r="93" spans="1:29" customFormat="1" x14ac:dyDescent="0.2">
      <c r="A93" s="45" t="s">
        <v>29</v>
      </c>
      <c r="B93" s="45" t="s">
        <v>38</v>
      </c>
      <c r="C93" s="45" t="s">
        <v>36</v>
      </c>
      <c r="D93" s="45" t="s">
        <v>50</v>
      </c>
      <c r="E93" s="45">
        <v>2</v>
      </c>
      <c r="F93" s="63">
        <f t="shared" si="71"/>
        <v>96</v>
      </c>
      <c r="G93" s="49">
        <f t="shared" si="76"/>
        <v>40</v>
      </c>
      <c r="H93" s="49">
        <f t="shared" si="72"/>
        <v>40</v>
      </c>
      <c r="I93" s="48" t="s">
        <v>33</v>
      </c>
      <c r="J93" s="49">
        <f t="shared" si="82"/>
        <v>40</v>
      </c>
      <c r="K93" s="49">
        <f t="shared" si="77"/>
        <v>-96</v>
      </c>
      <c r="L93" s="48" t="s">
        <v>33</v>
      </c>
      <c r="M93" s="48" t="s">
        <v>33</v>
      </c>
      <c r="N93" s="48" t="s">
        <v>33</v>
      </c>
      <c r="O93" s="49">
        <f t="shared" ref="O93:T93" si="85">(M9-$D9)*$E93+($D$1*$E93)</f>
        <v>182</v>
      </c>
      <c r="P93" s="48" t="s">
        <v>33</v>
      </c>
      <c r="Q93" s="48" t="s">
        <v>33</v>
      </c>
      <c r="R93" s="49">
        <f t="shared" si="74"/>
        <v>-76</v>
      </c>
      <c r="S93" s="49">
        <f t="shared" si="85"/>
        <v>122</v>
      </c>
      <c r="T93" s="49">
        <f t="shared" si="85"/>
        <v>122</v>
      </c>
      <c r="U93" s="48" t="s">
        <v>33</v>
      </c>
      <c r="V93" s="48" t="s">
        <v>33</v>
      </c>
      <c r="W93" s="48" t="s">
        <v>33</v>
      </c>
      <c r="X93" s="48" t="s">
        <v>33</v>
      </c>
      <c r="Y93" s="48" t="s">
        <v>33</v>
      </c>
      <c r="Z93" s="48" t="s">
        <v>33</v>
      </c>
      <c r="AA93" s="48" t="s">
        <v>33</v>
      </c>
      <c r="AB93" s="48" t="s">
        <v>33</v>
      </c>
      <c r="AC93" s="48" t="s">
        <v>33</v>
      </c>
    </row>
    <row r="94" spans="1:29" customFormat="1" x14ac:dyDescent="0.2">
      <c r="A94" s="45" t="s">
        <v>29</v>
      </c>
      <c r="B94" s="45" t="s">
        <v>39</v>
      </c>
      <c r="C94" s="45" t="s">
        <v>36</v>
      </c>
      <c r="D94" s="45" t="s">
        <v>50</v>
      </c>
      <c r="E94" s="45">
        <v>2</v>
      </c>
      <c r="F94" s="63">
        <f t="shared" si="71"/>
        <v>160</v>
      </c>
      <c r="G94" s="49">
        <f t="shared" si="76"/>
        <v>40</v>
      </c>
      <c r="H94" s="49">
        <f t="shared" si="72"/>
        <v>40</v>
      </c>
      <c r="I94" s="48" t="s">
        <v>33</v>
      </c>
      <c r="J94" s="49">
        <f t="shared" si="82"/>
        <v>40</v>
      </c>
      <c r="K94" s="49">
        <f t="shared" si="77"/>
        <v>-160</v>
      </c>
      <c r="L94" s="48" t="s">
        <v>33</v>
      </c>
      <c r="M94" s="48" t="s">
        <v>33</v>
      </c>
      <c r="N94" s="48" t="s">
        <v>33</v>
      </c>
      <c r="O94" s="48" t="s">
        <v>33</v>
      </c>
      <c r="P94" s="48" t="s">
        <v>33</v>
      </c>
      <c r="Q94" s="48" t="s">
        <v>33</v>
      </c>
      <c r="R94" s="48" t="s">
        <v>33</v>
      </c>
      <c r="S94" s="48" t="s">
        <v>33</v>
      </c>
      <c r="T94" s="49">
        <f>(R10-$D10)*$E94</f>
        <v>82</v>
      </c>
      <c r="U94" s="48" t="s">
        <v>33</v>
      </c>
      <c r="V94" s="48" t="s">
        <v>33</v>
      </c>
      <c r="W94" s="48" t="s">
        <v>33</v>
      </c>
      <c r="X94" s="48" t="s">
        <v>33</v>
      </c>
      <c r="Y94" s="48" t="s">
        <v>33</v>
      </c>
      <c r="Z94" s="48" t="s">
        <v>33</v>
      </c>
      <c r="AA94" s="48" t="s">
        <v>33</v>
      </c>
      <c r="AB94" s="48" t="s">
        <v>33</v>
      </c>
      <c r="AC94" s="48" t="s">
        <v>33</v>
      </c>
    </row>
    <row r="95" spans="1:29" customFormat="1" x14ac:dyDescent="0.2">
      <c r="A95" s="45" t="s">
        <v>29</v>
      </c>
      <c r="B95" s="45" t="s">
        <v>40</v>
      </c>
      <c r="C95" s="45" t="s">
        <v>36</v>
      </c>
      <c r="D95" s="45" t="s">
        <v>50</v>
      </c>
      <c r="E95" s="45">
        <v>2</v>
      </c>
      <c r="F95" s="63">
        <f t="shared" si="71"/>
        <v>250</v>
      </c>
      <c r="G95" s="49">
        <f t="shared" si="76"/>
        <v>40</v>
      </c>
      <c r="H95" s="49">
        <f>(F11-$D11)*$E95</f>
        <v>0</v>
      </c>
      <c r="I95" s="48" t="s">
        <v>33</v>
      </c>
      <c r="J95" s="49">
        <f>(H11-$D11)*$E95</f>
        <v>0</v>
      </c>
      <c r="K95" s="48" t="s">
        <v>33</v>
      </c>
      <c r="L95" s="48" t="s">
        <v>33</v>
      </c>
      <c r="M95" s="48" t="s">
        <v>33</v>
      </c>
      <c r="N95" s="48" t="s">
        <v>33</v>
      </c>
      <c r="O95" s="48" t="s">
        <v>33</v>
      </c>
      <c r="P95" s="48" t="s">
        <v>33</v>
      </c>
      <c r="Q95" s="48" t="s">
        <v>33</v>
      </c>
      <c r="R95" s="48" t="s">
        <v>33</v>
      </c>
      <c r="S95" s="48" t="s">
        <v>33</v>
      </c>
      <c r="T95" s="48" t="s">
        <v>33</v>
      </c>
      <c r="U95" s="48" t="s">
        <v>33</v>
      </c>
      <c r="V95" s="48" t="s">
        <v>33</v>
      </c>
      <c r="W95" s="48" t="s">
        <v>33</v>
      </c>
      <c r="X95" s="48" t="s">
        <v>33</v>
      </c>
      <c r="Y95" s="48" t="s">
        <v>33</v>
      </c>
      <c r="Z95" s="48" t="s">
        <v>33</v>
      </c>
      <c r="AA95" s="48" t="s">
        <v>33</v>
      </c>
      <c r="AB95" s="48" t="s">
        <v>33</v>
      </c>
      <c r="AC95" s="48" t="s">
        <v>33</v>
      </c>
    </row>
    <row r="96" spans="1:29" customFormat="1" x14ac:dyDescent="0.2">
      <c r="A96" s="45" t="s">
        <v>29</v>
      </c>
      <c r="B96" s="45" t="s">
        <v>41</v>
      </c>
      <c r="C96" s="45" t="s">
        <v>42</v>
      </c>
      <c r="D96" s="45" t="s">
        <v>50</v>
      </c>
      <c r="E96" s="45">
        <v>2</v>
      </c>
      <c r="F96" s="63">
        <f t="shared" si="71"/>
        <v>136</v>
      </c>
      <c r="G96" s="49">
        <f t="shared" si="76"/>
        <v>40</v>
      </c>
      <c r="H96" s="49">
        <f t="shared" si="72"/>
        <v>40</v>
      </c>
      <c r="I96" s="48" t="s">
        <v>33</v>
      </c>
      <c r="J96" s="48" t="s">
        <v>33</v>
      </c>
      <c r="K96" s="49">
        <f t="shared" ref="K96:K100" si="86">(I12-$D12)*$E96</f>
        <v>-136</v>
      </c>
      <c r="L96" s="48" t="s">
        <v>33</v>
      </c>
      <c r="M96" s="48" t="s">
        <v>33</v>
      </c>
      <c r="N96" s="49">
        <f t="shared" ref="N96:N98" si="87">(L12-$D12)*$E96</f>
        <v>0</v>
      </c>
      <c r="O96" s="49">
        <f t="shared" ref="O96:T96" si="88">(M12-$D12)*$E96+($D$1*$E96)</f>
        <v>182</v>
      </c>
      <c r="P96" s="48" t="s">
        <v>33</v>
      </c>
      <c r="Q96" s="48" t="s">
        <v>33</v>
      </c>
      <c r="R96" s="49">
        <f t="shared" ref="R96:R98" si="89">(P12-$D12)*$E96</f>
        <v>-76</v>
      </c>
      <c r="S96" s="49">
        <f t="shared" si="88"/>
        <v>120</v>
      </c>
      <c r="T96" s="49">
        <f t="shared" si="88"/>
        <v>120</v>
      </c>
      <c r="U96" s="48" t="s">
        <v>33</v>
      </c>
      <c r="V96" s="48" t="s">
        <v>33</v>
      </c>
      <c r="W96" s="48" t="s">
        <v>33</v>
      </c>
      <c r="X96" s="48" t="s">
        <v>33</v>
      </c>
      <c r="Y96" s="48" t="s">
        <v>33</v>
      </c>
      <c r="Z96" s="48" t="s">
        <v>33</v>
      </c>
      <c r="AA96" s="48" t="s">
        <v>33</v>
      </c>
      <c r="AB96" s="48" t="s">
        <v>33</v>
      </c>
      <c r="AC96" s="48" t="s">
        <v>33</v>
      </c>
    </row>
    <row r="97" spans="1:29" customFormat="1" x14ac:dyDescent="0.2">
      <c r="A97" s="45" t="s">
        <v>29</v>
      </c>
      <c r="B97" s="45" t="s">
        <v>43</v>
      </c>
      <c r="C97" s="45" t="s">
        <v>44</v>
      </c>
      <c r="D97" s="45" t="s">
        <v>50</v>
      </c>
      <c r="E97" s="45">
        <v>2</v>
      </c>
      <c r="F97" s="63">
        <f t="shared" si="71"/>
        <v>170</v>
      </c>
      <c r="G97" s="49">
        <f t="shared" si="76"/>
        <v>40</v>
      </c>
      <c r="H97" s="49">
        <f t="shared" si="72"/>
        <v>40</v>
      </c>
      <c r="I97" s="48" t="s">
        <v>33</v>
      </c>
      <c r="J97" s="49">
        <f t="shared" ref="J97:J100" si="90">(H13-$D13)*$E97+($D$1*$E97)</f>
        <v>40</v>
      </c>
      <c r="K97" s="49">
        <f t="shared" si="86"/>
        <v>-170</v>
      </c>
      <c r="L97" s="48" t="s">
        <v>33</v>
      </c>
      <c r="M97" s="48" t="s">
        <v>33</v>
      </c>
      <c r="N97" s="49">
        <f t="shared" si="87"/>
        <v>0</v>
      </c>
      <c r="O97" s="49">
        <f t="shared" ref="O97:T97" si="91">(M13-$D13)*$E97+($D$1*$E97)</f>
        <v>186</v>
      </c>
      <c r="P97" s="48" t="s">
        <v>33</v>
      </c>
      <c r="Q97" s="48" t="s">
        <v>33</v>
      </c>
      <c r="R97" s="49">
        <f t="shared" si="89"/>
        <v>0</v>
      </c>
      <c r="S97" s="49">
        <f t="shared" si="91"/>
        <v>196</v>
      </c>
      <c r="T97" s="49">
        <f t="shared" si="91"/>
        <v>166</v>
      </c>
      <c r="U97" s="48" t="s">
        <v>33</v>
      </c>
      <c r="V97" s="48" t="s">
        <v>33</v>
      </c>
      <c r="W97" s="48" t="s">
        <v>33</v>
      </c>
      <c r="X97" s="48" t="s">
        <v>33</v>
      </c>
      <c r="Y97" s="48" t="s">
        <v>33</v>
      </c>
      <c r="Z97" s="48" t="s">
        <v>33</v>
      </c>
      <c r="AA97" s="48" t="s">
        <v>33</v>
      </c>
      <c r="AB97" s="49">
        <f t="shared" ref="AB97:AC97" si="92">(Z13-$D13)*$E97+($D$1*$E97)</f>
        <v>96</v>
      </c>
      <c r="AC97" s="49">
        <f t="shared" si="92"/>
        <v>-74</v>
      </c>
    </row>
    <row r="98" spans="1:29" customFormat="1" x14ac:dyDescent="0.2">
      <c r="A98" s="45" t="s">
        <v>29</v>
      </c>
      <c r="B98" s="45" t="s">
        <v>45</v>
      </c>
      <c r="C98" s="45" t="s">
        <v>31</v>
      </c>
      <c r="D98" s="45" t="s">
        <v>50</v>
      </c>
      <c r="E98" s="45">
        <v>2</v>
      </c>
      <c r="F98" s="63">
        <f t="shared" si="71"/>
        <v>140</v>
      </c>
      <c r="G98" s="49">
        <f t="shared" si="76"/>
        <v>40</v>
      </c>
      <c r="H98" s="49">
        <f t="shared" si="72"/>
        <v>40</v>
      </c>
      <c r="I98" s="48" t="s">
        <v>33</v>
      </c>
      <c r="J98" s="49">
        <f t="shared" si="90"/>
        <v>40</v>
      </c>
      <c r="K98" s="49">
        <f t="shared" si="86"/>
        <v>-140</v>
      </c>
      <c r="L98" s="49">
        <f t="shared" ref="L98:M98" si="93">(J14-$D14)*$E98</f>
        <v>0</v>
      </c>
      <c r="M98" s="49">
        <f t="shared" si="93"/>
        <v>0</v>
      </c>
      <c r="N98" s="49">
        <f t="shared" si="87"/>
        <v>-80</v>
      </c>
      <c r="O98" s="49">
        <f t="shared" ref="O98:T98" si="94">(M14-$D14)*$E98+($D$1*$E98)</f>
        <v>136</v>
      </c>
      <c r="P98" s="48" t="s">
        <v>33</v>
      </c>
      <c r="Q98" s="48" t="s">
        <v>33</v>
      </c>
      <c r="R98" s="49">
        <f t="shared" si="89"/>
        <v>-80</v>
      </c>
      <c r="S98" s="49">
        <f t="shared" si="94"/>
        <v>116</v>
      </c>
      <c r="T98" s="49">
        <f t="shared" si="94"/>
        <v>116</v>
      </c>
      <c r="U98" s="48" t="s">
        <v>33</v>
      </c>
      <c r="V98" s="49">
        <f t="shared" ref="V98:AA98" si="95">(T14-$D14)*$E98</f>
        <v>0</v>
      </c>
      <c r="W98" s="49" t="e">
        <f t="shared" si="95"/>
        <v>#VALUE!</v>
      </c>
      <c r="X98" s="49">
        <f t="shared" si="95"/>
        <v>0</v>
      </c>
      <c r="Y98" s="49">
        <f t="shared" si="95"/>
        <v>-140</v>
      </c>
      <c r="Z98" s="49">
        <f t="shared" si="95"/>
        <v>0</v>
      </c>
      <c r="AA98" s="49">
        <f t="shared" si="95"/>
        <v>0</v>
      </c>
      <c r="AB98" s="48" t="s">
        <v>33</v>
      </c>
      <c r="AC98" s="48" t="s">
        <v>33</v>
      </c>
    </row>
    <row r="99" spans="1:29" customFormat="1" x14ac:dyDescent="0.2">
      <c r="A99" s="45" t="s">
        <v>29</v>
      </c>
      <c r="B99" s="45" t="s">
        <v>46</v>
      </c>
      <c r="C99" s="45" t="s">
        <v>47</v>
      </c>
      <c r="D99" s="45" t="s">
        <v>50</v>
      </c>
      <c r="E99" s="45">
        <v>2</v>
      </c>
      <c r="F99" s="63">
        <f t="shared" si="71"/>
        <v>136</v>
      </c>
      <c r="G99" s="48" t="s">
        <v>33</v>
      </c>
      <c r="H99" s="48" t="s">
        <v>33</v>
      </c>
      <c r="I99" s="48" t="s">
        <v>33</v>
      </c>
      <c r="J99" s="48" t="s">
        <v>33</v>
      </c>
      <c r="K99" s="48" t="s">
        <v>33</v>
      </c>
      <c r="L99" s="48" t="s">
        <v>33</v>
      </c>
      <c r="M99" s="48" t="s">
        <v>33</v>
      </c>
      <c r="N99" s="48" t="s">
        <v>33</v>
      </c>
      <c r="O99" s="48" t="s">
        <v>33</v>
      </c>
      <c r="P99" s="48" t="s">
        <v>33</v>
      </c>
      <c r="Q99" s="48" t="s">
        <v>33</v>
      </c>
      <c r="R99" s="48" t="s">
        <v>33</v>
      </c>
      <c r="S99" s="48" t="s">
        <v>33</v>
      </c>
      <c r="T99" s="48" t="s">
        <v>33</v>
      </c>
      <c r="U99" s="48" t="s">
        <v>33</v>
      </c>
      <c r="V99" s="48" t="s">
        <v>33</v>
      </c>
      <c r="W99" s="48" t="s">
        <v>33</v>
      </c>
      <c r="X99" s="48" t="s">
        <v>33</v>
      </c>
      <c r="Y99" s="48" t="s">
        <v>33</v>
      </c>
      <c r="Z99" s="48" t="s">
        <v>33</v>
      </c>
      <c r="AA99" s="48" t="s">
        <v>33</v>
      </c>
      <c r="AB99" s="48" t="s">
        <v>33</v>
      </c>
      <c r="AC99" s="48" t="s">
        <v>33</v>
      </c>
    </row>
    <row r="100" spans="1:29" customFormat="1" x14ac:dyDescent="0.2">
      <c r="A100" s="45" t="s">
        <v>29</v>
      </c>
      <c r="B100" s="45" t="s">
        <v>48</v>
      </c>
      <c r="C100" s="45" t="s">
        <v>49</v>
      </c>
      <c r="D100" s="45" t="s">
        <v>50</v>
      </c>
      <c r="E100" s="45">
        <v>2</v>
      </c>
      <c r="F100" s="63">
        <f t="shared" si="71"/>
        <v>136</v>
      </c>
      <c r="G100" s="49">
        <f t="shared" si="76"/>
        <v>40</v>
      </c>
      <c r="H100" s="49">
        <f t="shared" si="72"/>
        <v>40</v>
      </c>
      <c r="I100" s="48" t="s">
        <v>33</v>
      </c>
      <c r="J100" s="49">
        <f t="shared" si="90"/>
        <v>40</v>
      </c>
      <c r="K100" s="49">
        <f t="shared" si="86"/>
        <v>-136</v>
      </c>
      <c r="L100" s="48" t="s">
        <v>33</v>
      </c>
      <c r="M100" s="48" t="s">
        <v>33</v>
      </c>
      <c r="N100" s="48" t="s">
        <v>33</v>
      </c>
      <c r="O100" s="48" t="s">
        <v>33</v>
      </c>
      <c r="P100" s="48" t="s">
        <v>33</v>
      </c>
      <c r="Q100" s="48" t="s">
        <v>33</v>
      </c>
      <c r="R100" s="48" t="s">
        <v>33</v>
      </c>
      <c r="S100" s="49">
        <f t="shared" ref="S100:T100" si="96">(Q16-$D16)*$E100+($D$1*$E100)</f>
        <v>122</v>
      </c>
      <c r="T100" s="49">
        <f t="shared" si="96"/>
        <v>122</v>
      </c>
      <c r="U100" s="48" t="s">
        <v>33</v>
      </c>
      <c r="V100" s="48" t="s">
        <v>33</v>
      </c>
      <c r="W100" s="48" t="s">
        <v>33</v>
      </c>
      <c r="X100" s="48" t="s">
        <v>33</v>
      </c>
      <c r="Y100" s="48" t="s">
        <v>33</v>
      </c>
      <c r="Z100" s="48" t="s">
        <v>33</v>
      </c>
      <c r="AA100" s="48" t="s">
        <v>33</v>
      </c>
      <c r="AB100" s="48" t="s">
        <v>33</v>
      </c>
      <c r="AC100" s="48" t="s">
        <v>33</v>
      </c>
    </row>
  </sheetData>
  <mergeCells count="8">
    <mergeCell ref="Z3:AA3"/>
    <mergeCell ref="G42:M42"/>
    <mergeCell ref="N42:Q42"/>
    <mergeCell ref="R42:AA42"/>
    <mergeCell ref="AB42:AC42"/>
    <mergeCell ref="E3:K3"/>
    <mergeCell ref="L3:O3"/>
    <mergeCell ref="P3:Y3"/>
  </mergeCells>
  <pageMargins left="0.7" right="0.7" top="0.75" bottom="0.75" header="0.3" footer="0.3"/>
  <pageSetup scale="3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ED2E8-0EFD-4A6F-8557-B1CBF87E552B}">
  <dimension ref="A1:AB135"/>
  <sheetViews>
    <sheetView showGridLines="0" topLeftCell="A14" zoomScale="80" zoomScaleNormal="80" workbookViewId="0">
      <selection activeCell="N77" sqref="N77"/>
    </sheetView>
  </sheetViews>
  <sheetFormatPr baseColWidth="10" defaultColWidth="9.1640625" defaultRowHeight="15" x14ac:dyDescent="0.2"/>
  <cols>
    <col min="1" max="1" width="9.1640625" style="2"/>
    <col min="2" max="2" width="21.5" style="2" bestFit="1" customWidth="1"/>
    <col min="3" max="3" width="15.5" style="2" bestFit="1" customWidth="1"/>
    <col min="4" max="4" width="17" style="2" bestFit="1" customWidth="1"/>
    <col min="5" max="5" width="15.5" style="2" customWidth="1"/>
    <col min="6" max="6" width="12.83203125" style="4" customWidth="1"/>
    <col min="7" max="8" width="12" style="4" customWidth="1"/>
    <col min="9" max="18" width="9.1640625" style="4"/>
    <col min="19" max="19" width="9.1640625" style="4" customWidth="1"/>
    <col min="20" max="20" width="9.1640625" style="4"/>
    <col min="21" max="26" width="9.1640625" style="4" customWidth="1"/>
    <col min="27" max="28" width="10.83203125" style="4" customWidth="1"/>
    <col min="29" max="16384" width="9.1640625" style="2"/>
  </cols>
  <sheetData>
    <row r="1" spans="1:28" x14ac:dyDescent="0.2">
      <c r="A1" s="70" t="s">
        <v>53</v>
      </c>
      <c r="B1" s="71"/>
      <c r="C1" s="71" t="s">
        <v>54</v>
      </c>
      <c r="D1" s="72">
        <v>20</v>
      </c>
      <c r="E1" s="71" t="s">
        <v>55</v>
      </c>
      <c r="F1" s="72">
        <v>11.1</v>
      </c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x14ac:dyDescent="0.2">
      <c r="A2" s="6" t="s">
        <v>85</v>
      </c>
      <c r="B2" s="7"/>
      <c r="C2" s="7"/>
      <c r="D2" s="7"/>
      <c r="E2" s="7"/>
      <c r="F2" s="73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x14ac:dyDescent="0.2">
      <c r="A3" s="45"/>
      <c r="B3" s="1"/>
      <c r="C3" s="1"/>
      <c r="D3" s="1" t="s">
        <v>63</v>
      </c>
      <c r="E3" s="123" t="s">
        <v>57</v>
      </c>
      <c r="F3" s="123"/>
      <c r="G3" s="123"/>
      <c r="H3" s="123"/>
      <c r="I3" s="123"/>
      <c r="J3" s="123"/>
      <c r="K3" s="123"/>
      <c r="L3" s="124" t="s">
        <v>58</v>
      </c>
      <c r="M3" s="124"/>
      <c r="N3" s="124"/>
      <c r="O3" s="124"/>
      <c r="P3" s="125" t="s">
        <v>59</v>
      </c>
      <c r="Q3" s="125"/>
      <c r="R3" s="125"/>
      <c r="S3" s="125"/>
      <c r="T3" s="125"/>
      <c r="U3" s="125"/>
      <c r="V3" s="125"/>
      <c r="W3" s="125"/>
      <c r="X3" s="125"/>
      <c r="Y3" s="125"/>
      <c r="Z3" s="121" t="s">
        <v>60</v>
      </c>
      <c r="AA3" s="122"/>
      <c r="AB3" s="2"/>
    </row>
    <row r="4" spans="1:28" x14ac:dyDescent="0.2">
      <c r="A4" s="45" t="s">
        <v>0</v>
      </c>
      <c r="B4" s="1" t="s">
        <v>1</v>
      </c>
      <c r="C4" s="1" t="s">
        <v>2</v>
      </c>
      <c r="D4" s="63" t="str">
        <f t="shared" ref="D4" si="0">F4</f>
        <v>P6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  <c r="K4" s="3" t="s">
        <v>12</v>
      </c>
      <c r="L4" s="8" t="s">
        <v>13</v>
      </c>
      <c r="M4" s="3" t="s">
        <v>86</v>
      </c>
      <c r="N4" s="3" t="s">
        <v>15</v>
      </c>
      <c r="O4" s="3" t="s">
        <v>16</v>
      </c>
      <c r="P4" s="8" t="s">
        <v>17</v>
      </c>
      <c r="Q4" s="8" t="s">
        <v>18</v>
      </c>
      <c r="R4" s="3" t="s">
        <v>19</v>
      </c>
      <c r="S4" s="3" t="s">
        <v>20</v>
      </c>
      <c r="T4" s="3" t="s">
        <v>21</v>
      </c>
      <c r="U4" s="3" t="s">
        <v>22</v>
      </c>
      <c r="V4" s="3" t="s">
        <v>23</v>
      </c>
      <c r="W4" s="3" t="s">
        <v>24</v>
      </c>
      <c r="X4" s="3" t="s">
        <v>25</v>
      </c>
      <c r="Y4" s="3" t="s">
        <v>26</v>
      </c>
      <c r="Z4" s="3" t="s">
        <v>27</v>
      </c>
      <c r="AA4" s="3" t="s">
        <v>28</v>
      </c>
      <c r="AB4" s="2"/>
    </row>
    <row r="5" spans="1:28" customFormat="1" x14ac:dyDescent="0.2">
      <c r="A5" s="45" t="s">
        <v>29</v>
      </c>
      <c r="B5" s="45" t="s">
        <v>30</v>
      </c>
      <c r="C5" s="45" t="s">
        <v>31</v>
      </c>
      <c r="D5" s="63">
        <f t="shared" ref="D5:D26" si="1">F5</f>
        <v>68</v>
      </c>
      <c r="E5" s="64">
        <f>F5</f>
        <v>68</v>
      </c>
      <c r="F5" s="64">
        <v>68</v>
      </c>
      <c r="G5" s="48" t="s">
        <v>87</v>
      </c>
      <c r="H5" s="64">
        <f>F5</f>
        <v>68</v>
      </c>
      <c r="I5" s="64">
        <v>0</v>
      </c>
      <c r="J5" s="48" t="s">
        <v>87</v>
      </c>
      <c r="K5" s="48" t="s">
        <v>87</v>
      </c>
      <c r="L5" s="48" t="s">
        <v>87</v>
      </c>
      <c r="M5" s="48" t="s">
        <v>87</v>
      </c>
      <c r="N5" s="48" t="s">
        <v>87</v>
      </c>
      <c r="O5" s="48" t="s">
        <v>87</v>
      </c>
      <c r="P5" s="64">
        <v>30</v>
      </c>
      <c r="Q5" s="65">
        <f>30+78</f>
        <v>108</v>
      </c>
      <c r="R5" s="65">
        <f>30+78</f>
        <v>108</v>
      </c>
      <c r="S5" s="64">
        <f>30+78+11.1</f>
        <v>119.1</v>
      </c>
      <c r="T5" s="48" t="s">
        <v>87</v>
      </c>
      <c r="U5" s="48" t="s">
        <v>87</v>
      </c>
      <c r="V5" s="48" t="s">
        <v>87</v>
      </c>
      <c r="W5" s="48" t="s">
        <v>87</v>
      </c>
      <c r="X5" s="48" t="s">
        <v>87</v>
      </c>
      <c r="Y5" s="48" t="s">
        <v>87</v>
      </c>
      <c r="Z5" s="48" t="s">
        <v>87</v>
      </c>
      <c r="AA5" s="48" t="s">
        <v>87</v>
      </c>
    </row>
    <row r="6" spans="1:28" customFormat="1" x14ac:dyDescent="0.2">
      <c r="A6" s="45" t="s">
        <v>29</v>
      </c>
      <c r="B6" s="45" t="s">
        <v>34</v>
      </c>
      <c r="C6" s="45" t="s">
        <v>31</v>
      </c>
      <c r="D6" s="63">
        <f t="shared" si="1"/>
        <v>68</v>
      </c>
      <c r="E6" s="64">
        <f>F6</f>
        <v>68</v>
      </c>
      <c r="F6" s="64">
        <v>68</v>
      </c>
      <c r="G6" s="48" t="s">
        <v>87</v>
      </c>
      <c r="H6" s="64">
        <f>F6</f>
        <v>68</v>
      </c>
      <c r="I6" s="64">
        <v>0</v>
      </c>
      <c r="J6" s="64">
        <f>F6</f>
        <v>68</v>
      </c>
      <c r="K6" s="64">
        <f>F6</f>
        <v>68</v>
      </c>
      <c r="L6" s="64">
        <v>30</v>
      </c>
      <c r="M6" s="64">
        <f>30+88-20</f>
        <v>98</v>
      </c>
      <c r="N6" s="64">
        <v>36</v>
      </c>
      <c r="O6" s="51">
        <f>30+45+10.7</f>
        <v>85.7</v>
      </c>
      <c r="P6" s="64">
        <v>30</v>
      </c>
      <c r="Q6" s="65">
        <f>30+78</f>
        <v>108</v>
      </c>
      <c r="R6" s="65">
        <f>30+78</f>
        <v>108</v>
      </c>
      <c r="S6" s="64">
        <f>30+78+11.1</f>
        <v>119.1</v>
      </c>
      <c r="T6" s="64">
        <v>68</v>
      </c>
      <c r="U6" s="64">
        <v>68</v>
      </c>
      <c r="V6" s="64">
        <v>68</v>
      </c>
      <c r="W6" s="48" t="s">
        <v>87</v>
      </c>
      <c r="X6" s="48" t="s">
        <v>87</v>
      </c>
      <c r="Y6" s="48" t="s">
        <v>87</v>
      </c>
      <c r="Z6" s="48" t="s">
        <v>87</v>
      </c>
      <c r="AA6" s="48" t="s">
        <v>87</v>
      </c>
    </row>
    <row r="7" spans="1:28" customFormat="1" x14ac:dyDescent="0.2">
      <c r="A7" s="45" t="s">
        <v>29</v>
      </c>
      <c r="B7" s="45" t="s">
        <v>35</v>
      </c>
      <c r="C7" s="45" t="s">
        <v>36</v>
      </c>
      <c r="D7" s="63">
        <f t="shared" si="1"/>
        <v>48</v>
      </c>
      <c r="E7" s="64">
        <f>68-20</f>
        <v>48</v>
      </c>
      <c r="F7" s="64">
        <f>68-20</f>
        <v>48</v>
      </c>
      <c r="G7" s="48" t="s">
        <v>87</v>
      </c>
      <c r="H7" s="48" t="s">
        <v>87</v>
      </c>
      <c r="I7" s="64">
        <v>0</v>
      </c>
      <c r="J7" s="48" t="s">
        <v>87</v>
      </c>
      <c r="K7" s="48" t="s">
        <v>87</v>
      </c>
      <c r="L7" s="48" t="s">
        <v>87</v>
      </c>
      <c r="M7" s="48" t="s">
        <v>87</v>
      </c>
      <c r="N7" s="48" t="s">
        <v>87</v>
      </c>
      <c r="O7" s="48" t="s">
        <v>87</v>
      </c>
      <c r="P7" s="51">
        <v>9</v>
      </c>
      <c r="Q7" s="65">
        <v>78</v>
      </c>
      <c r="R7" s="65">
        <v>78</v>
      </c>
      <c r="S7" s="65">
        <v>78</v>
      </c>
      <c r="T7" s="48" t="s">
        <v>87</v>
      </c>
      <c r="U7" s="48" t="s">
        <v>87</v>
      </c>
      <c r="V7" s="48" t="s">
        <v>87</v>
      </c>
      <c r="W7" s="48" t="s">
        <v>87</v>
      </c>
      <c r="X7" s="48" t="s">
        <v>87</v>
      </c>
      <c r="Y7" s="48" t="s">
        <v>87</v>
      </c>
      <c r="Z7" s="48" t="s">
        <v>87</v>
      </c>
      <c r="AA7" s="48" t="s">
        <v>87</v>
      </c>
    </row>
    <row r="8" spans="1:28" customFormat="1" x14ac:dyDescent="0.2">
      <c r="A8" s="45" t="s">
        <v>29</v>
      </c>
      <c r="B8" s="45" t="s">
        <v>37</v>
      </c>
      <c r="C8" s="45" t="s">
        <v>36</v>
      </c>
      <c r="D8" s="63">
        <f t="shared" si="1"/>
        <v>20</v>
      </c>
      <c r="E8" s="51">
        <v>20</v>
      </c>
      <c r="F8" s="51">
        <v>20</v>
      </c>
      <c r="G8" s="48" t="s">
        <v>87</v>
      </c>
      <c r="H8" s="49">
        <v>20</v>
      </c>
      <c r="I8" s="64">
        <v>0</v>
      </c>
      <c r="J8" s="48" t="s">
        <v>87</v>
      </c>
      <c r="K8" s="48" t="s">
        <v>87</v>
      </c>
      <c r="L8" s="65">
        <f>65-20</f>
        <v>45</v>
      </c>
      <c r="M8" s="65">
        <f>65+88-20</f>
        <v>133</v>
      </c>
      <c r="N8" s="65">
        <f>65-20</f>
        <v>45</v>
      </c>
      <c r="O8" s="64">
        <f>65+49.4+11.1</f>
        <v>125.5</v>
      </c>
      <c r="P8" s="64">
        <v>30</v>
      </c>
      <c r="Q8" s="50">
        <v>128</v>
      </c>
      <c r="R8" s="50">
        <v>128</v>
      </c>
      <c r="S8" s="51">
        <v>128</v>
      </c>
      <c r="T8" s="48" t="s">
        <v>87</v>
      </c>
      <c r="U8" s="48" t="s">
        <v>87</v>
      </c>
      <c r="V8" s="48" t="s">
        <v>87</v>
      </c>
      <c r="W8" s="48" t="s">
        <v>87</v>
      </c>
      <c r="X8" s="48" t="s">
        <v>87</v>
      </c>
      <c r="Y8" s="48" t="s">
        <v>87</v>
      </c>
      <c r="Z8" s="48" t="s">
        <v>87</v>
      </c>
      <c r="AA8" s="48" t="s">
        <v>87</v>
      </c>
    </row>
    <row r="9" spans="1:28" customFormat="1" x14ac:dyDescent="0.2">
      <c r="A9" s="45" t="s">
        <v>29</v>
      </c>
      <c r="B9" s="45" t="s">
        <v>38</v>
      </c>
      <c r="C9" s="45" t="s">
        <v>36</v>
      </c>
      <c r="D9" s="63">
        <f t="shared" si="1"/>
        <v>48</v>
      </c>
      <c r="E9" s="64">
        <f>68-20</f>
        <v>48</v>
      </c>
      <c r="F9" s="64">
        <f>68-20</f>
        <v>48</v>
      </c>
      <c r="G9" s="48" t="s">
        <v>87</v>
      </c>
      <c r="H9" s="51">
        <v>45</v>
      </c>
      <c r="I9" s="64">
        <v>0</v>
      </c>
      <c r="J9" s="48" t="s">
        <v>87</v>
      </c>
      <c r="K9" s="48" t="s">
        <v>87</v>
      </c>
      <c r="L9" s="65">
        <f>65-20</f>
        <v>45</v>
      </c>
      <c r="M9" s="65">
        <f>65+88-20</f>
        <v>133</v>
      </c>
      <c r="N9" s="65">
        <f>65-20</f>
        <v>45</v>
      </c>
      <c r="O9" s="64">
        <f>65+49.4+11.1</f>
        <v>125.5</v>
      </c>
      <c r="P9" s="51">
        <v>9</v>
      </c>
      <c r="Q9" s="65">
        <v>78</v>
      </c>
      <c r="R9" s="65">
        <v>78</v>
      </c>
      <c r="S9" s="65">
        <v>78</v>
      </c>
      <c r="T9" s="48" t="s">
        <v>87</v>
      </c>
      <c r="U9" s="48" t="s">
        <v>87</v>
      </c>
      <c r="V9" s="48" t="s">
        <v>87</v>
      </c>
      <c r="W9" s="48" t="s">
        <v>87</v>
      </c>
      <c r="X9" s="48" t="s">
        <v>87</v>
      </c>
      <c r="Y9" s="48" t="s">
        <v>87</v>
      </c>
      <c r="Z9" s="48" t="s">
        <v>87</v>
      </c>
      <c r="AA9" s="48" t="s">
        <v>87</v>
      </c>
    </row>
    <row r="10" spans="1:28" customFormat="1" x14ac:dyDescent="0.2">
      <c r="A10" s="45" t="s">
        <v>29</v>
      </c>
      <c r="B10" s="45" t="s">
        <v>39</v>
      </c>
      <c r="C10" s="45" t="s">
        <v>36</v>
      </c>
      <c r="D10" s="63">
        <f t="shared" si="1"/>
        <v>80</v>
      </c>
      <c r="E10" s="64">
        <v>80</v>
      </c>
      <c r="F10" s="64">
        <v>80</v>
      </c>
      <c r="G10" s="48" t="s">
        <v>87</v>
      </c>
      <c r="H10" s="64">
        <v>80</v>
      </c>
      <c r="I10" s="64">
        <v>0</v>
      </c>
      <c r="J10" s="48" t="s">
        <v>87</v>
      </c>
      <c r="K10" s="48" t="s">
        <v>87</v>
      </c>
      <c r="L10" s="48" t="s">
        <v>87</v>
      </c>
      <c r="M10" s="48" t="s">
        <v>87</v>
      </c>
      <c r="N10" s="48" t="s">
        <v>87</v>
      </c>
      <c r="O10" s="48" t="s">
        <v>87</v>
      </c>
      <c r="P10" s="48" t="s">
        <v>87</v>
      </c>
      <c r="Q10" s="64">
        <v>158</v>
      </c>
      <c r="R10" s="64">
        <v>158</v>
      </c>
      <c r="S10" s="48" t="s">
        <v>87</v>
      </c>
      <c r="T10" s="48" t="s">
        <v>87</v>
      </c>
      <c r="U10" s="48" t="s">
        <v>87</v>
      </c>
      <c r="V10" s="48" t="s">
        <v>87</v>
      </c>
      <c r="W10" s="48" t="s">
        <v>87</v>
      </c>
      <c r="X10" s="48" t="s">
        <v>87</v>
      </c>
      <c r="Y10" s="48" t="s">
        <v>87</v>
      </c>
      <c r="Z10" s="48" t="s">
        <v>87</v>
      </c>
      <c r="AA10" s="48" t="s">
        <v>87</v>
      </c>
    </row>
    <row r="11" spans="1:28" customFormat="1" x14ac:dyDescent="0.2">
      <c r="A11" s="45" t="s">
        <v>29</v>
      </c>
      <c r="B11" s="45" t="s">
        <v>40</v>
      </c>
      <c r="C11" s="45" t="s">
        <v>36</v>
      </c>
      <c r="D11" s="63">
        <f t="shared" si="1"/>
        <v>125</v>
      </c>
      <c r="E11" s="64">
        <v>125</v>
      </c>
      <c r="F11" s="64">
        <v>125</v>
      </c>
      <c r="G11" s="48" t="s">
        <v>87</v>
      </c>
      <c r="H11" s="64">
        <v>125</v>
      </c>
      <c r="I11" s="48" t="s">
        <v>87</v>
      </c>
      <c r="J11" s="48" t="s">
        <v>87</v>
      </c>
      <c r="K11" s="48" t="s">
        <v>87</v>
      </c>
      <c r="L11" s="48" t="s">
        <v>87</v>
      </c>
      <c r="M11" s="48" t="s">
        <v>87</v>
      </c>
      <c r="N11" s="48" t="s">
        <v>87</v>
      </c>
      <c r="O11" s="48" t="s">
        <v>87</v>
      </c>
      <c r="P11" s="48" t="s">
        <v>87</v>
      </c>
      <c r="Q11" s="48" t="s">
        <v>87</v>
      </c>
      <c r="R11" s="48" t="s">
        <v>87</v>
      </c>
      <c r="S11" s="48" t="s">
        <v>87</v>
      </c>
      <c r="T11" s="48" t="s">
        <v>87</v>
      </c>
      <c r="U11" s="48" t="s">
        <v>87</v>
      </c>
      <c r="V11" s="48" t="s">
        <v>87</v>
      </c>
      <c r="W11" s="48" t="s">
        <v>87</v>
      </c>
      <c r="X11" s="48" t="s">
        <v>87</v>
      </c>
      <c r="Y11" s="48" t="s">
        <v>87</v>
      </c>
      <c r="Z11" s="48" t="s">
        <v>87</v>
      </c>
      <c r="AA11" s="48" t="s">
        <v>87</v>
      </c>
    </row>
    <row r="12" spans="1:28" customFormat="1" x14ac:dyDescent="0.2">
      <c r="A12" s="45" t="s">
        <v>29</v>
      </c>
      <c r="B12" s="45" t="s">
        <v>41</v>
      </c>
      <c r="C12" s="45" t="s">
        <v>42</v>
      </c>
      <c r="D12" s="63">
        <f t="shared" si="1"/>
        <v>68</v>
      </c>
      <c r="E12" s="64">
        <f>F12</f>
        <v>68</v>
      </c>
      <c r="F12" s="64">
        <v>68</v>
      </c>
      <c r="G12" s="48" t="s">
        <v>87</v>
      </c>
      <c r="H12" s="48" t="s">
        <v>87</v>
      </c>
      <c r="I12" s="64">
        <v>0</v>
      </c>
      <c r="J12" s="48" t="s">
        <v>87</v>
      </c>
      <c r="K12" s="48" t="s">
        <v>87</v>
      </c>
      <c r="L12" s="64">
        <v>0</v>
      </c>
      <c r="M12" s="65">
        <f>88-20</f>
        <v>68</v>
      </c>
      <c r="N12" s="65">
        <v>6.3</v>
      </c>
      <c r="O12" s="64">
        <f>30+49.4+11.1</f>
        <v>90.5</v>
      </c>
      <c r="P12" s="64">
        <v>0</v>
      </c>
      <c r="Q12" s="65">
        <v>78</v>
      </c>
      <c r="R12" s="65">
        <v>78</v>
      </c>
      <c r="S12" s="64">
        <f>78+11.1</f>
        <v>89.1</v>
      </c>
      <c r="T12" s="48" t="s">
        <v>87</v>
      </c>
      <c r="U12" s="48" t="s">
        <v>87</v>
      </c>
      <c r="V12" s="48" t="s">
        <v>87</v>
      </c>
      <c r="W12" s="48" t="s">
        <v>87</v>
      </c>
      <c r="X12" s="48" t="s">
        <v>87</v>
      </c>
      <c r="Y12" s="48" t="s">
        <v>87</v>
      </c>
      <c r="Z12" s="48" t="s">
        <v>87</v>
      </c>
      <c r="AA12" s="48" t="s">
        <v>87</v>
      </c>
    </row>
    <row r="13" spans="1:28" customFormat="1" x14ac:dyDescent="0.2">
      <c r="A13" s="45" t="s">
        <v>29</v>
      </c>
      <c r="B13" s="45" t="s">
        <v>43</v>
      </c>
      <c r="C13" s="45" t="s">
        <v>44</v>
      </c>
      <c r="D13" s="63">
        <f t="shared" si="1"/>
        <v>85</v>
      </c>
      <c r="E13" s="65">
        <v>85</v>
      </c>
      <c r="F13" s="65">
        <v>85</v>
      </c>
      <c r="G13" s="48" t="s">
        <v>87</v>
      </c>
      <c r="H13" s="65">
        <v>85</v>
      </c>
      <c r="I13" s="65">
        <v>0</v>
      </c>
      <c r="J13" s="48" t="s">
        <v>87</v>
      </c>
      <c r="K13" s="48" t="s">
        <v>87</v>
      </c>
      <c r="L13" s="65">
        <v>0</v>
      </c>
      <c r="M13" s="65">
        <v>158</v>
      </c>
      <c r="N13" s="65">
        <f>65+6.55</f>
        <v>71.55</v>
      </c>
      <c r="O13" s="64">
        <f>65+47.5+11.1</f>
        <v>123.6</v>
      </c>
      <c r="P13" s="65">
        <v>0</v>
      </c>
      <c r="Q13" s="64">
        <v>148</v>
      </c>
      <c r="R13" s="64">
        <v>148</v>
      </c>
      <c r="S13" s="64">
        <f>78+11.1</f>
        <v>89.1</v>
      </c>
      <c r="T13" s="48" t="s">
        <v>87</v>
      </c>
      <c r="U13" s="48" t="s">
        <v>87</v>
      </c>
      <c r="V13" s="48" t="s">
        <v>87</v>
      </c>
      <c r="W13" s="48" t="s">
        <v>87</v>
      </c>
      <c r="X13" s="48" t="s">
        <v>87</v>
      </c>
      <c r="Y13" s="48" t="s">
        <v>87</v>
      </c>
      <c r="Z13" s="46">
        <v>113</v>
      </c>
      <c r="AA13" s="46">
        <v>28</v>
      </c>
    </row>
    <row r="14" spans="1:28" customFormat="1" x14ac:dyDescent="0.2">
      <c r="A14" s="45" t="s">
        <v>29</v>
      </c>
      <c r="B14" s="45" t="s">
        <v>45</v>
      </c>
      <c r="C14" s="45" t="s">
        <v>31</v>
      </c>
      <c r="D14" s="63">
        <f t="shared" si="1"/>
        <v>68</v>
      </c>
      <c r="E14" s="64">
        <f>F14</f>
        <v>68</v>
      </c>
      <c r="F14" s="64">
        <v>68</v>
      </c>
      <c r="G14" s="48" t="s">
        <v>87</v>
      </c>
      <c r="H14" s="64">
        <f>F14</f>
        <v>68</v>
      </c>
      <c r="I14" s="65">
        <v>0</v>
      </c>
      <c r="J14" s="64">
        <f>F14</f>
        <v>68</v>
      </c>
      <c r="K14" s="64">
        <f>F14</f>
        <v>68</v>
      </c>
      <c r="L14" s="64">
        <v>30</v>
      </c>
      <c r="M14" s="64">
        <f>30+88-20</f>
        <v>98</v>
      </c>
      <c r="N14" s="64">
        <v>36</v>
      </c>
      <c r="O14" s="51">
        <f>30+45+10.7</f>
        <v>85.7</v>
      </c>
      <c r="P14" s="64">
        <v>30</v>
      </c>
      <c r="Q14" s="65">
        <f>30+78</f>
        <v>108</v>
      </c>
      <c r="R14" s="65">
        <f>30+78</f>
        <v>108</v>
      </c>
      <c r="S14" s="64">
        <f>30+78+11.1</f>
        <v>119.1</v>
      </c>
      <c r="T14" s="64">
        <v>68</v>
      </c>
      <c r="U14" s="64">
        <v>68</v>
      </c>
      <c r="V14" s="64">
        <v>68</v>
      </c>
      <c r="W14" s="64">
        <v>68</v>
      </c>
      <c r="X14" s="64">
        <v>68</v>
      </c>
      <c r="Y14" s="64">
        <v>68</v>
      </c>
      <c r="Z14" s="48" t="s">
        <v>87</v>
      </c>
      <c r="AA14" s="48" t="s">
        <v>87</v>
      </c>
    </row>
    <row r="15" spans="1:28" customFormat="1" x14ac:dyDescent="0.2">
      <c r="A15" s="45" t="s">
        <v>29</v>
      </c>
      <c r="B15" s="45" t="s">
        <v>46</v>
      </c>
      <c r="C15" s="45" t="s">
        <v>47</v>
      </c>
      <c r="D15" s="63">
        <f t="shared" si="1"/>
        <v>68</v>
      </c>
      <c r="E15" s="64">
        <f>F15</f>
        <v>68</v>
      </c>
      <c r="F15" s="64">
        <v>68</v>
      </c>
      <c r="G15" s="48" t="s">
        <v>87</v>
      </c>
      <c r="H15" s="64">
        <f>F15</f>
        <v>68</v>
      </c>
      <c r="I15" s="64">
        <v>0</v>
      </c>
      <c r="J15" s="48" t="s">
        <v>87</v>
      </c>
      <c r="K15" s="48" t="s">
        <v>87</v>
      </c>
      <c r="L15" s="48" t="s">
        <v>87</v>
      </c>
      <c r="M15" s="48" t="s">
        <v>87</v>
      </c>
      <c r="N15" s="48" t="s">
        <v>87</v>
      </c>
      <c r="O15" s="48" t="s">
        <v>87</v>
      </c>
      <c r="P15" s="64">
        <v>30</v>
      </c>
      <c r="Q15" s="65">
        <f>30+78</f>
        <v>108</v>
      </c>
      <c r="R15" s="65">
        <f>30+78</f>
        <v>108</v>
      </c>
      <c r="S15" s="64">
        <f>30+78+11.1</f>
        <v>119.1</v>
      </c>
      <c r="T15" s="48" t="s">
        <v>87</v>
      </c>
      <c r="U15" s="48" t="s">
        <v>87</v>
      </c>
      <c r="V15" s="48" t="s">
        <v>87</v>
      </c>
      <c r="W15" s="48" t="s">
        <v>87</v>
      </c>
      <c r="X15" s="48" t="s">
        <v>87</v>
      </c>
      <c r="Y15" s="48" t="s">
        <v>87</v>
      </c>
      <c r="Z15" s="48" t="s">
        <v>87</v>
      </c>
      <c r="AA15" s="48" t="s">
        <v>87</v>
      </c>
    </row>
    <row r="16" spans="1:28" customFormat="1" x14ac:dyDescent="0.2">
      <c r="A16" s="45" t="s">
        <v>29</v>
      </c>
      <c r="B16" s="45" t="s">
        <v>48</v>
      </c>
      <c r="C16" s="45" t="s">
        <v>49</v>
      </c>
      <c r="D16" s="63">
        <f t="shared" si="1"/>
        <v>68</v>
      </c>
      <c r="E16" s="64">
        <f>F16</f>
        <v>68</v>
      </c>
      <c r="F16" s="64">
        <v>68</v>
      </c>
      <c r="G16" s="48" t="s">
        <v>87</v>
      </c>
      <c r="H16" s="64">
        <f>F16</f>
        <v>68</v>
      </c>
      <c r="I16" s="64">
        <v>0</v>
      </c>
      <c r="J16" s="48" t="s">
        <v>87</v>
      </c>
      <c r="K16" s="48" t="s">
        <v>87</v>
      </c>
      <c r="L16" s="48" t="s">
        <v>87</v>
      </c>
      <c r="M16" s="48" t="s">
        <v>87</v>
      </c>
      <c r="N16" s="48" t="s">
        <v>87</v>
      </c>
      <c r="O16" s="48" t="s">
        <v>87</v>
      </c>
      <c r="P16" s="64">
        <v>0</v>
      </c>
      <c r="Q16" s="65">
        <v>78</v>
      </c>
      <c r="R16" s="65">
        <v>78</v>
      </c>
      <c r="S16" s="64">
        <f>78+11.1</f>
        <v>89.1</v>
      </c>
      <c r="T16" s="48" t="s">
        <v>87</v>
      </c>
      <c r="U16" s="48" t="s">
        <v>87</v>
      </c>
      <c r="V16" s="48" t="s">
        <v>87</v>
      </c>
      <c r="W16" s="48" t="s">
        <v>87</v>
      </c>
      <c r="X16" s="48" t="s">
        <v>87</v>
      </c>
      <c r="Y16" s="48" t="s">
        <v>87</v>
      </c>
      <c r="Z16" s="48" t="s">
        <v>87</v>
      </c>
      <c r="AA16" s="48" t="s">
        <v>87</v>
      </c>
    </row>
    <row r="17" spans="1:28" customFormat="1" x14ac:dyDescent="0.2">
      <c r="A17" s="45" t="s">
        <v>67</v>
      </c>
      <c r="B17" s="45" t="s">
        <v>68</v>
      </c>
      <c r="C17" s="45" t="s">
        <v>31</v>
      </c>
      <c r="D17" s="63">
        <f t="shared" si="1"/>
        <v>56</v>
      </c>
      <c r="E17" s="46">
        <v>56</v>
      </c>
      <c r="F17" s="46">
        <v>56</v>
      </c>
      <c r="G17" s="48" t="s">
        <v>87</v>
      </c>
      <c r="H17" s="48" t="s">
        <v>87</v>
      </c>
      <c r="I17" s="46">
        <v>0</v>
      </c>
      <c r="J17" s="48" t="s">
        <v>87</v>
      </c>
      <c r="K17" s="48" t="s">
        <v>87</v>
      </c>
      <c r="L17" s="46">
        <v>30</v>
      </c>
      <c r="M17" s="46">
        <f>30+46</f>
        <v>76</v>
      </c>
      <c r="N17" s="46">
        <v>36</v>
      </c>
      <c r="O17" s="47">
        <f>30+46+7.8</f>
        <v>83.8</v>
      </c>
      <c r="P17" s="48" t="s">
        <v>87</v>
      </c>
      <c r="Q17" s="48" t="s">
        <v>87</v>
      </c>
      <c r="R17" s="48" t="s">
        <v>87</v>
      </c>
      <c r="S17" s="48" t="s">
        <v>87</v>
      </c>
      <c r="T17" s="48" t="s">
        <v>87</v>
      </c>
      <c r="U17" s="48" t="s">
        <v>87</v>
      </c>
      <c r="V17" s="48" t="s">
        <v>87</v>
      </c>
      <c r="W17" s="48" t="s">
        <v>87</v>
      </c>
      <c r="X17" s="48" t="s">
        <v>87</v>
      </c>
      <c r="Y17" s="48" t="s">
        <v>87</v>
      </c>
      <c r="Z17" s="48" t="s">
        <v>87</v>
      </c>
      <c r="AA17" s="48" t="s">
        <v>87</v>
      </c>
    </row>
    <row r="18" spans="1:28" x14ac:dyDescent="0.2">
      <c r="A18" s="45" t="s">
        <v>67</v>
      </c>
      <c r="B18" s="45" t="s">
        <v>69</v>
      </c>
      <c r="C18" s="45" t="s">
        <v>36</v>
      </c>
      <c r="D18" s="63">
        <f t="shared" si="1"/>
        <v>56</v>
      </c>
      <c r="E18" s="47">
        <v>56</v>
      </c>
      <c r="F18" s="47">
        <v>56</v>
      </c>
      <c r="G18" s="47">
        <v>71</v>
      </c>
      <c r="H18" s="48" t="s">
        <v>87</v>
      </c>
      <c r="I18" s="49">
        <v>0</v>
      </c>
      <c r="J18" s="48" t="s">
        <v>87</v>
      </c>
      <c r="K18" s="48" t="s">
        <v>87</v>
      </c>
      <c r="L18" s="51">
        <v>0</v>
      </c>
      <c r="M18" s="51">
        <v>46</v>
      </c>
      <c r="N18" s="51">
        <v>5.7</v>
      </c>
      <c r="O18" s="47">
        <f>46+7.8</f>
        <v>53.8</v>
      </c>
      <c r="P18" s="48" t="s">
        <v>87</v>
      </c>
      <c r="Q18" s="48" t="s">
        <v>87</v>
      </c>
      <c r="R18" s="48" t="s">
        <v>87</v>
      </c>
      <c r="S18" s="48" t="s">
        <v>87</v>
      </c>
      <c r="T18" s="48" t="s">
        <v>87</v>
      </c>
      <c r="U18" s="48" t="s">
        <v>87</v>
      </c>
      <c r="V18" s="48" t="s">
        <v>87</v>
      </c>
      <c r="W18" s="48" t="s">
        <v>87</v>
      </c>
      <c r="X18" s="48" t="s">
        <v>87</v>
      </c>
      <c r="Y18" s="48" t="s">
        <v>87</v>
      </c>
      <c r="Z18" s="48" t="s">
        <v>87</v>
      </c>
      <c r="AA18" s="48" t="s">
        <v>87</v>
      </c>
      <c r="AB18" s="2"/>
    </row>
    <row r="19" spans="1:28" x14ac:dyDescent="0.2">
      <c r="A19" s="45" t="s">
        <v>67</v>
      </c>
      <c r="B19" s="45" t="s">
        <v>70</v>
      </c>
      <c r="C19" s="45" t="s">
        <v>36</v>
      </c>
      <c r="D19" s="63">
        <f t="shared" si="1"/>
        <v>56</v>
      </c>
      <c r="E19" s="47">
        <v>56</v>
      </c>
      <c r="F19" s="47">
        <v>56</v>
      </c>
      <c r="G19" s="47">
        <v>71</v>
      </c>
      <c r="H19" s="48" t="s">
        <v>87</v>
      </c>
      <c r="I19" s="49">
        <v>0</v>
      </c>
      <c r="J19" s="48" t="s">
        <v>87</v>
      </c>
      <c r="K19" s="48" t="s">
        <v>87</v>
      </c>
      <c r="L19" s="51">
        <v>0</v>
      </c>
      <c r="M19" s="51">
        <v>46</v>
      </c>
      <c r="N19" s="51">
        <v>5.7</v>
      </c>
      <c r="O19" s="47">
        <f>46+7.8</f>
        <v>53.8</v>
      </c>
      <c r="P19" s="48" t="s">
        <v>87</v>
      </c>
      <c r="Q19" s="48" t="s">
        <v>87</v>
      </c>
      <c r="R19" s="48" t="s">
        <v>87</v>
      </c>
      <c r="S19" s="48" t="s">
        <v>87</v>
      </c>
      <c r="T19" s="48" t="s">
        <v>87</v>
      </c>
      <c r="U19" s="48" t="s">
        <v>87</v>
      </c>
      <c r="V19" s="48" t="s">
        <v>87</v>
      </c>
      <c r="W19" s="48" t="s">
        <v>87</v>
      </c>
      <c r="X19" s="48" t="s">
        <v>87</v>
      </c>
      <c r="Y19" s="48" t="s">
        <v>87</v>
      </c>
      <c r="Z19" s="48" t="s">
        <v>87</v>
      </c>
      <c r="AA19" s="48" t="s">
        <v>87</v>
      </c>
      <c r="AB19" s="2"/>
    </row>
    <row r="20" spans="1:28" x14ac:dyDescent="0.2">
      <c r="A20" s="45" t="s">
        <v>67</v>
      </c>
      <c r="B20" s="45" t="s">
        <v>71</v>
      </c>
      <c r="C20" s="45" t="s">
        <v>49</v>
      </c>
      <c r="D20" s="63">
        <f t="shared" si="1"/>
        <v>56</v>
      </c>
      <c r="E20" s="47">
        <v>56</v>
      </c>
      <c r="F20" s="47">
        <v>56</v>
      </c>
      <c r="G20" s="48" t="s">
        <v>87</v>
      </c>
      <c r="H20" s="48" t="s">
        <v>87</v>
      </c>
      <c r="I20" s="49">
        <v>0</v>
      </c>
      <c r="J20" s="48" t="s">
        <v>87</v>
      </c>
      <c r="K20" s="48" t="s">
        <v>87</v>
      </c>
      <c r="L20" s="51">
        <v>0</v>
      </c>
      <c r="M20" s="51">
        <v>46</v>
      </c>
      <c r="N20" s="51">
        <v>5.7</v>
      </c>
      <c r="O20" s="47">
        <f>46+7.8</f>
        <v>53.8</v>
      </c>
      <c r="P20" s="48" t="s">
        <v>87</v>
      </c>
      <c r="Q20" s="48" t="s">
        <v>87</v>
      </c>
      <c r="R20" s="48" t="s">
        <v>87</v>
      </c>
      <c r="S20" s="48" t="s">
        <v>87</v>
      </c>
      <c r="T20" s="48" t="s">
        <v>87</v>
      </c>
      <c r="U20" s="48" t="s">
        <v>87</v>
      </c>
      <c r="V20" s="48" t="s">
        <v>87</v>
      </c>
      <c r="W20" s="48" t="s">
        <v>87</v>
      </c>
      <c r="X20" s="48" t="s">
        <v>87</v>
      </c>
      <c r="Y20" s="48" t="s">
        <v>87</v>
      </c>
      <c r="Z20" s="48" t="s">
        <v>87</v>
      </c>
      <c r="AA20" s="48" t="s">
        <v>87</v>
      </c>
      <c r="AB20" s="2"/>
    </row>
    <row r="21" spans="1:28" x14ac:dyDescent="0.2">
      <c r="A21" s="45" t="s">
        <v>67</v>
      </c>
      <c r="B21" s="45" t="s">
        <v>72</v>
      </c>
      <c r="C21" s="45" t="s">
        <v>31</v>
      </c>
      <c r="D21" s="63">
        <f t="shared" si="1"/>
        <v>56</v>
      </c>
      <c r="E21" s="47">
        <v>56</v>
      </c>
      <c r="F21" s="46">
        <f>E21</f>
        <v>56</v>
      </c>
      <c r="G21" s="48" t="s">
        <v>87</v>
      </c>
      <c r="H21" s="48" t="s">
        <v>87</v>
      </c>
      <c r="I21" s="46">
        <v>0</v>
      </c>
      <c r="J21" s="48" t="s">
        <v>87</v>
      </c>
      <c r="K21" s="48" t="s">
        <v>87</v>
      </c>
      <c r="L21" s="47">
        <v>30</v>
      </c>
      <c r="M21" s="47">
        <f>30+46</f>
        <v>76</v>
      </c>
      <c r="N21" s="47">
        <f>30+6</f>
        <v>36</v>
      </c>
      <c r="O21" s="47">
        <f>30+46+7.8</f>
        <v>83.8</v>
      </c>
      <c r="P21" s="48" t="s">
        <v>87</v>
      </c>
      <c r="Q21" s="48" t="s">
        <v>87</v>
      </c>
      <c r="R21" s="48" t="s">
        <v>87</v>
      </c>
      <c r="S21" s="48" t="s">
        <v>87</v>
      </c>
      <c r="T21" s="48" t="s">
        <v>87</v>
      </c>
      <c r="U21" s="48" t="s">
        <v>87</v>
      </c>
      <c r="V21" s="48" t="s">
        <v>87</v>
      </c>
      <c r="W21" s="48" t="s">
        <v>87</v>
      </c>
      <c r="X21" s="48" t="s">
        <v>87</v>
      </c>
      <c r="Y21" s="48" t="s">
        <v>87</v>
      </c>
      <c r="Z21" s="48" t="s">
        <v>87</v>
      </c>
      <c r="AA21" s="48" t="s">
        <v>87</v>
      </c>
      <c r="AB21" s="2"/>
    </row>
    <row r="22" spans="1:28" x14ac:dyDescent="0.2">
      <c r="A22" s="45" t="s">
        <v>67</v>
      </c>
      <c r="B22" s="45" t="s">
        <v>73</v>
      </c>
      <c r="C22" s="45" t="s">
        <v>44</v>
      </c>
      <c r="D22" s="63">
        <f t="shared" si="1"/>
        <v>63</v>
      </c>
      <c r="E22" s="49">
        <v>63</v>
      </c>
      <c r="F22" s="49">
        <v>63</v>
      </c>
      <c r="G22" s="51">
        <f>63+15</f>
        <v>78</v>
      </c>
      <c r="H22" s="48" t="s">
        <v>87</v>
      </c>
      <c r="I22" s="49">
        <v>0</v>
      </c>
      <c r="J22" s="48" t="s">
        <v>87</v>
      </c>
      <c r="K22" s="48" t="s">
        <v>87</v>
      </c>
      <c r="L22" s="49">
        <v>0</v>
      </c>
      <c r="M22" s="51">
        <v>46</v>
      </c>
      <c r="N22" s="51">
        <v>5.7</v>
      </c>
      <c r="O22" s="47">
        <f>46+7.8</f>
        <v>53.8</v>
      </c>
      <c r="P22" s="48" t="s">
        <v>87</v>
      </c>
      <c r="Q22" s="48" t="s">
        <v>87</v>
      </c>
      <c r="R22" s="48" t="s">
        <v>87</v>
      </c>
      <c r="S22" s="48" t="s">
        <v>87</v>
      </c>
      <c r="T22" s="48" t="s">
        <v>87</v>
      </c>
      <c r="U22" s="48" t="s">
        <v>87</v>
      </c>
      <c r="V22" s="48" t="s">
        <v>87</v>
      </c>
      <c r="W22" s="48" t="s">
        <v>87</v>
      </c>
      <c r="X22" s="48" t="s">
        <v>87</v>
      </c>
      <c r="Y22" s="48" t="s">
        <v>87</v>
      </c>
      <c r="Z22" s="48" t="s">
        <v>87</v>
      </c>
      <c r="AA22" s="48" t="s">
        <v>87</v>
      </c>
      <c r="AB22" s="2"/>
    </row>
    <row r="23" spans="1:28" x14ac:dyDescent="0.2">
      <c r="A23" s="45" t="s">
        <v>67</v>
      </c>
      <c r="B23" s="45" t="s">
        <v>74</v>
      </c>
      <c r="C23" s="45" t="s">
        <v>31</v>
      </c>
      <c r="D23" s="63">
        <f t="shared" si="1"/>
        <v>56</v>
      </c>
      <c r="E23" s="46">
        <v>56</v>
      </c>
      <c r="F23" s="46">
        <v>56</v>
      </c>
      <c r="G23" s="47">
        <v>71</v>
      </c>
      <c r="H23" s="48" t="s">
        <v>87</v>
      </c>
      <c r="I23" s="46">
        <v>0</v>
      </c>
      <c r="J23" s="46">
        <v>56</v>
      </c>
      <c r="K23" s="46">
        <v>56</v>
      </c>
      <c r="L23" s="46">
        <v>30</v>
      </c>
      <c r="M23" s="46">
        <f>30+46</f>
        <v>76</v>
      </c>
      <c r="N23" s="46">
        <v>36</v>
      </c>
      <c r="O23" s="47">
        <f>30+46+7.8</f>
        <v>83.8</v>
      </c>
      <c r="P23" s="48" t="s">
        <v>87</v>
      </c>
      <c r="Q23" s="48" t="s">
        <v>87</v>
      </c>
      <c r="R23" s="48" t="s">
        <v>87</v>
      </c>
      <c r="S23" s="48" t="s">
        <v>87</v>
      </c>
      <c r="T23" s="46">
        <v>56</v>
      </c>
      <c r="U23" s="46">
        <v>56</v>
      </c>
      <c r="V23" s="48" t="s">
        <v>87</v>
      </c>
      <c r="W23" s="46">
        <v>56</v>
      </c>
      <c r="X23" s="48" t="s">
        <v>87</v>
      </c>
      <c r="Y23" s="46">
        <v>56</v>
      </c>
      <c r="Z23" s="48" t="s">
        <v>87</v>
      </c>
      <c r="AA23" s="48" t="s">
        <v>87</v>
      </c>
      <c r="AB23" s="2"/>
    </row>
    <row r="24" spans="1:28" x14ac:dyDescent="0.2">
      <c r="A24" s="45" t="s">
        <v>67</v>
      </c>
      <c r="B24" s="45" t="s">
        <v>75</v>
      </c>
      <c r="C24" s="45" t="s">
        <v>31</v>
      </c>
      <c r="D24" s="63">
        <f t="shared" si="1"/>
        <v>56</v>
      </c>
      <c r="E24" s="46">
        <v>56</v>
      </c>
      <c r="F24" s="46">
        <v>56</v>
      </c>
      <c r="G24" s="47">
        <v>71</v>
      </c>
      <c r="H24" s="48" t="s">
        <v>87</v>
      </c>
      <c r="I24" s="46">
        <v>0</v>
      </c>
      <c r="J24" s="46">
        <v>56</v>
      </c>
      <c r="K24" s="46">
        <v>56</v>
      </c>
      <c r="L24" s="46">
        <v>30</v>
      </c>
      <c r="M24" s="46">
        <f>30+46</f>
        <v>76</v>
      </c>
      <c r="N24" s="46">
        <v>36</v>
      </c>
      <c r="O24" s="47">
        <f>30+46+7.8</f>
        <v>83.8</v>
      </c>
      <c r="P24" s="48" t="s">
        <v>87</v>
      </c>
      <c r="Q24" s="48" t="s">
        <v>87</v>
      </c>
      <c r="R24" s="48" t="s">
        <v>87</v>
      </c>
      <c r="S24" s="48" t="s">
        <v>87</v>
      </c>
      <c r="T24" s="46">
        <v>56</v>
      </c>
      <c r="U24" s="46">
        <v>56</v>
      </c>
      <c r="V24" s="48" t="s">
        <v>87</v>
      </c>
      <c r="W24" s="46">
        <v>56</v>
      </c>
      <c r="X24" s="48" t="s">
        <v>87</v>
      </c>
      <c r="Y24" s="46">
        <v>56</v>
      </c>
      <c r="Z24" s="48" t="s">
        <v>87</v>
      </c>
      <c r="AA24" s="48" t="s">
        <v>87</v>
      </c>
      <c r="AB24" s="2"/>
    </row>
    <row r="25" spans="1:28" x14ac:dyDescent="0.2">
      <c r="A25" s="45" t="s">
        <v>67</v>
      </c>
      <c r="B25" s="45" t="s">
        <v>76</v>
      </c>
      <c r="C25" s="45" t="s">
        <v>31</v>
      </c>
      <c r="D25" s="63">
        <f t="shared" si="1"/>
        <v>56</v>
      </c>
      <c r="E25" s="47">
        <v>56</v>
      </c>
      <c r="F25" s="47">
        <v>56</v>
      </c>
      <c r="G25" s="48" t="s">
        <v>87</v>
      </c>
      <c r="H25" s="48" t="s">
        <v>87</v>
      </c>
      <c r="I25" s="46">
        <v>0</v>
      </c>
      <c r="J25" s="48" t="s">
        <v>87</v>
      </c>
      <c r="K25" s="48" t="s">
        <v>87</v>
      </c>
      <c r="L25" s="47">
        <v>30</v>
      </c>
      <c r="M25" s="47">
        <f>30+46</f>
        <v>76</v>
      </c>
      <c r="N25" s="47">
        <f>30+6</f>
        <v>36</v>
      </c>
      <c r="O25" s="47">
        <f>30+46+7.8</f>
        <v>83.8</v>
      </c>
      <c r="P25" s="48" t="s">
        <v>87</v>
      </c>
      <c r="Q25" s="48" t="s">
        <v>87</v>
      </c>
      <c r="R25" s="48" t="s">
        <v>87</v>
      </c>
      <c r="S25" s="48" t="s">
        <v>87</v>
      </c>
      <c r="T25" s="48" t="s">
        <v>87</v>
      </c>
      <c r="U25" s="48" t="s">
        <v>87</v>
      </c>
      <c r="V25" s="48" t="s">
        <v>87</v>
      </c>
      <c r="W25" s="48" t="s">
        <v>87</v>
      </c>
      <c r="X25" s="48" t="s">
        <v>87</v>
      </c>
      <c r="Y25" s="48" t="s">
        <v>87</v>
      </c>
      <c r="Z25" s="48" t="s">
        <v>87</v>
      </c>
      <c r="AA25" s="48" t="s">
        <v>87</v>
      </c>
      <c r="AB25" s="2"/>
    </row>
    <row r="26" spans="1:28" x14ac:dyDescent="0.2">
      <c r="A26" s="45" t="s">
        <v>67</v>
      </c>
      <c r="B26" s="45" t="s">
        <v>77</v>
      </c>
      <c r="C26" s="45" t="s">
        <v>31</v>
      </c>
      <c r="D26" s="63">
        <f t="shared" si="1"/>
        <v>56</v>
      </c>
      <c r="E26" s="46">
        <v>56</v>
      </c>
      <c r="F26" s="46">
        <v>56</v>
      </c>
      <c r="G26" s="47">
        <v>71</v>
      </c>
      <c r="H26" s="48" t="s">
        <v>87</v>
      </c>
      <c r="I26" s="46">
        <v>0</v>
      </c>
      <c r="J26" s="48" t="s">
        <v>87</v>
      </c>
      <c r="K26" s="48" t="s">
        <v>87</v>
      </c>
      <c r="L26" s="46">
        <v>30</v>
      </c>
      <c r="M26" s="46">
        <f>30+46</f>
        <v>76</v>
      </c>
      <c r="N26" s="46">
        <v>36</v>
      </c>
      <c r="O26" s="47">
        <f>30+46+7.8</f>
        <v>83.8</v>
      </c>
      <c r="P26" s="48" t="s">
        <v>87</v>
      </c>
      <c r="Q26" s="48" t="s">
        <v>87</v>
      </c>
      <c r="R26" s="48" t="s">
        <v>87</v>
      </c>
      <c r="S26" s="48" t="s">
        <v>87</v>
      </c>
      <c r="T26" s="48" t="s">
        <v>87</v>
      </c>
      <c r="U26" s="48" t="s">
        <v>87</v>
      </c>
      <c r="V26" s="48" t="s">
        <v>87</v>
      </c>
      <c r="W26" s="48" t="s">
        <v>87</v>
      </c>
      <c r="X26" s="48" t="s">
        <v>87</v>
      </c>
      <c r="Y26" s="48" t="s">
        <v>87</v>
      </c>
      <c r="Z26" s="48" t="s">
        <v>87</v>
      </c>
      <c r="AA26" s="48" t="s">
        <v>87</v>
      </c>
      <c r="AB26" s="2"/>
    </row>
    <row r="29" spans="1:28" x14ac:dyDescent="0.2">
      <c r="N29" s="4">
        <f>47.5*1.04</f>
        <v>49.4</v>
      </c>
    </row>
    <row r="31" spans="1:28" x14ac:dyDescent="0.2">
      <c r="F31" s="4" t="s">
        <v>78</v>
      </c>
    </row>
    <row r="32" spans="1:28" x14ac:dyDescent="0.2">
      <c r="G32" s="41" t="s">
        <v>79</v>
      </c>
    </row>
    <row r="33" spans="1:28" x14ac:dyDescent="0.2">
      <c r="G33" s="41" t="s">
        <v>80</v>
      </c>
    </row>
    <row r="34" spans="1:28" x14ac:dyDescent="0.2">
      <c r="G34" s="41" t="s">
        <v>81</v>
      </c>
    </row>
    <row r="35" spans="1:28" x14ac:dyDescent="0.2">
      <c r="G35" s="41" t="s">
        <v>82</v>
      </c>
    </row>
    <row r="36" spans="1:28" x14ac:dyDescent="0.2">
      <c r="G36" s="41" t="s">
        <v>83</v>
      </c>
    </row>
    <row r="37" spans="1:28" x14ac:dyDescent="0.2">
      <c r="H37" s="40" t="s">
        <v>84</v>
      </c>
    </row>
    <row r="38" spans="1:28" x14ac:dyDescent="0.2">
      <c r="G38" s="40"/>
    </row>
    <row r="39" spans="1:28" x14ac:dyDescent="0.2">
      <c r="G39" s="40"/>
    </row>
    <row r="40" spans="1:28" x14ac:dyDescent="0.2">
      <c r="G40" s="40"/>
    </row>
    <row r="41" spans="1:28" ht="24" x14ac:dyDescent="0.3">
      <c r="A41" s="62" t="s">
        <v>65</v>
      </c>
      <c r="B41" s="62"/>
      <c r="G41" s="40"/>
    </row>
    <row r="42" spans="1:28" x14ac:dyDescent="0.2">
      <c r="A42" s="45"/>
      <c r="B42" s="1"/>
      <c r="C42" s="1"/>
      <c r="D42" s="1"/>
      <c r="E42" s="1" t="s">
        <v>63</v>
      </c>
      <c r="F42" s="123" t="s">
        <v>57</v>
      </c>
      <c r="G42" s="123"/>
      <c r="H42" s="123"/>
      <c r="I42" s="123"/>
      <c r="J42" s="123"/>
      <c r="K42" s="123"/>
      <c r="L42" s="123"/>
      <c r="M42" s="124" t="s">
        <v>58</v>
      </c>
      <c r="N42" s="124"/>
      <c r="O42" s="124"/>
      <c r="P42" s="124"/>
      <c r="Q42" s="125" t="s">
        <v>59</v>
      </c>
      <c r="R42" s="125"/>
      <c r="S42" s="125"/>
      <c r="T42" s="125"/>
      <c r="U42" s="125"/>
      <c r="V42" s="125"/>
      <c r="W42" s="125"/>
      <c r="X42" s="125"/>
      <c r="Y42" s="125"/>
      <c r="Z42" s="125"/>
      <c r="AA42" s="121" t="s">
        <v>60</v>
      </c>
      <c r="AB42" s="122"/>
    </row>
    <row r="43" spans="1:28" x14ac:dyDescent="0.2">
      <c r="A43" s="45" t="s">
        <v>0</v>
      </c>
      <c r="B43" s="1" t="s">
        <v>1</v>
      </c>
      <c r="C43" s="1" t="s">
        <v>2</v>
      </c>
      <c r="D43" s="1" t="s">
        <v>4</v>
      </c>
      <c r="E43" s="63" t="str">
        <f>D4</f>
        <v>P6</v>
      </c>
      <c r="F43" s="3" t="s">
        <v>6</v>
      </c>
      <c r="G43" s="3" t="s">
        <v>7</v>
      </c>
      <c r="H43" s="3" t="s">
        <v>8</v>
      </c>
      <c r="I43" s="3" t="s">
        <v>9</v>
      </c>
      <c r="J43" s="3" t="s">
        <v>10</v>
      </c>
      <c r="K43" s="3" t="s">
        <v>11</v>
      </c>
      <c r="L43" s="3" t="s">
        <v>12</v>
      </c>
      <c r="M43" s="8" t="s">
        <v>13</v>
      </c>
      <c r="N43" s="3" t="s">
        <v>86</v>
      </c>
      <c r="O43" s="3" t="s">
        <v>15</v>
      </c>
      <c r="P43" s="3" t="s">
        <v>16</v>
      </c>
      <c r="Q43" s="8" t="s">
        <v>17</v>
      </c>
      <c r="R43" s="8" t="s">
        <v>18</v>
      </c>
      <c r="S43" s="3" t="s">
        <v>19</v>
      </c>
      <c r="T43" s="3" t="s">
        <v>20</v>
      </c>
      <c r="U43" s="3" t="s">
        <v>21</v>
      </c>
      <c r="V43" s="3" t="s">
        <v>22</v>
      </c>
      <c r="W43" s="3" t="s">
        <v>23</v>
      </c>
      <c r="X43" s="3" t="s">
        <v>24</v>
      </c>
      <c r="Y43" s="3" t="s">
        <v>25</v>
      </c>
      <c r="Z43" s="3" t="s">
        <v>26</v>
      </c>
      <c r="AA43" s="3" t="s">
        <v>27</v>
      </c>
      <c r="AB43" s="3" t="s">
        <v>28</v>
      </c>
    </row>
    <row r="44" spans="1:28" s="69" customFormat="1" x14ac:dyDescent="0.2">
      <c r="A44" s="126" t="s">
        <v>88</v>
      </c>
      <c r="B44" s="127"/>
      <c r="C44" s="128"/>
      <c r="D44" s="66"/>
      <c r="E44" s="67"/>
      <c r="F44" s="68"/>
      <c r="G44" s="68"/>
      <c r="H44" s="68"/>
      <c r="I44" s="48"/>
      <c r="J44" s="68"/>
      <c r="K44" s="48"/>
      <c r="L44" s="48"/>
      <c r="M44" s="68"/>
      <c r="N44" s="68"/>
      <c r="O44" s="68"/>
      <c r="P44" s="6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5" spans="1:28" customFormat="1" x14ac:dyDescent="0.2">
      <c r="A45" s="45" t="s">
        <v>29</v>
      </c>
      <c r="B45" s="45" t="s">
        <v>30</v>
      </c>
      <c r="C45" s="45" t="s">
        <v>31</v>
      </c>
      <c r="D45" s="45">
        <v>1</v>
      </c>
      <c r="E45" s="63">
        <f t="shared" ref="E45:E66" si="2">D5</f>
        <v>68</v>
      </c>
      <c r="F45" s="49">
        <f t="shared" ref="F45:G66" si="3">(E5-$D5)*$D45</f>
        <v>0</v>
      </c>
      <c r="G45" s="49">
        <f t="shared" si="3"/>
        <v>0</v>
      </c>
      <c r="H45" s="48" t="s">
        <v>87</v>
      </c>
      <c r="I45" s="49">
        <f>(H5-$D5)*$D45</f>
        <v>0</v>
      </c>
      <c r="J45" s="49">
        <f>(I5-$D5)*$D45</f>
        <v>-68</v>
      </c>
      <c r="K45" s="48" t="s">
        <v>87</v>
      </c>
      <c r="L45" s="48" t="s">
        <v>87</v>
      </c>
      <c r="M45" s="48" t="s">
        <v>87</v>
      </c>
      <c r="N45" s="48" t="s">
        <v>87</v>
      </c>
      <c r="O45" s="48" t="s">
        <v>87</v>
      </c>
      <c r="P45" s="48" t="s">
        <v>87</v>
      </c>
      <c r="Q45" s="49">
        <f t="shared" ref="Q45:T45" si="4">(P5-$D5)*$D45</f>
        <v>-38</v>
      </c>
      <c r="R45" s="49">
        <f t="shared" si="4"/>
        <v>40</v>
      </c>
      <c r="S45" s="49">
        <f t="shared" si="4"/>
        <v>40</v>
      </c>
      <c r="T45" s="49">
        <f t="shared" si="4"/>
        <v>51.099999999999994</v>
      </c>
      <c r="U45" s="48" t="s">
        <v>87</v>
      </c>
      <c r="V45" s="48" t="s">
        <v>87</v>
      </c>
      <c r="W45" s="48" t="s">
        <v>87</v>
      </c>
      <c r="X45" s="48" t="s">
        <v>87</v>
      </c>
      <c r="Y45" s="48" t="s">
        <v>87</v>
      </c>
      <c r="Z45" s="48" t="s">
        <v>87</v>
      </c>
      <c r="AA45" s="48" t="s">
        <v>87</v>
      </c>
      <c r="AB45" s="48" t="s">
        <v>87</v>
      </c>
    </row>
    <row r="46" spans="1:28" customFormat="1" x14ac:dyDescent="0.2">
      <c r="A46" s="45" t="s">
        <v>29</v>
      </c>
      <c r="B46" s="45" t="s">
        <v>34</v>
      </c>
      <c r="C46" s="45" t="s">
        <v>31</v>
      </c>
      <c r="D46" s="45">
        <v>1</v>
      </c>
      <c r="E46" s="63">
        <f t="shared" si="2"/>
        <v>68</v>
      </c>
      <c r="F46" s="49">
        <f t="shared" si="3"/>
        <v>0</v>
      </c>
      <c r="G46" s="49">
        <f t="shared" si="3"/>
        <v>0</v>
      </c>
      <c r="H46" s="48" t="s">
        <v>87</v>
      </c>
      <c r="I46" s="49">
        <f>(H6-$D6)*$D46</f>
        <v>0</v>
      </c>
      <c r="J46" s="49">
        <f>(I6-$D6)*$D46</f>
        <v>-68</v>
      </c>
      <c r="K46" s="49">
        <f t="shared" ref="K46:P46" si="5">(J6-$D6)*$D46</f>
        <v>0</v>
      </c>
      <c r="L46" s="49">
        <f t="shared" si="5"/>
        <v>0</v>
      </c>
      <c r="M46" s="49">
        <f t="shared" si="5"/>
        <v>-38</v>
      </c>
      <c r="N46" s="49">
        <f t="shared" si="5"/>
        <v>30</v>
      </c>
      <c r="O46" s="49">
        <f t="shared" si="5"/>
        <v>-32</v>
      </c>
      <c r="P46" s="49">
        <f t="shared" si="5"/>
        <v>17.700000000000003</v>
      </c>
      <c r="Q46" s="49">
        <f t="shared" ref="Q46:W46" si="6">(P6-$D6)*$D46</f>
        <v>-38</v>
      </c>
      <c r="R46" s="49">
        <f t="shared" si="6"/>
        <v>40</v>
      </c>
      <c r="S46" s="49">
        <f t="shared" si="6"/>
        <v>40</v>
      </c>
      <c r="T46" s="49">
        <f t="shared" si="6"/>
        <v>51.099999999999994</v>
      </c>
      <c r="U46" s="49">
        <f t="shared" si="6"/>
        <v>0</v>
      </c>
      <c r="V46" s="49">
        <f t="shared" si="6"/>
        <v>0</v>
      </c>
      <c r="W46" s="49">
        <f t="shared" si="6"/>
        <v>0</v>
      </c>
      <c r="X46" s="48" t="s">
        <v>87</v>
      </c>
      <c r="Y46" s="48" t="s">
        <v>87</v>
      </c>
      <c r="Z46" s="48" t="s">
        <v>87</v>
      </c>
      <c r="AA46" s="48" t="s">
        <v>87</v>
      </c>
      <c r="AB46" s="48" t="s">
        <v>87</v>
      </c>
    </row>
    <row r="47" spans="1:28" customFormat="1" x14ac:dyDescent="0.2">
      <c r="A47" s="45" t="s">
        <v>29</v>
      </c>
      <c r="B47" s="45" t="s">
        <v>35</v>
      </c>
      <c r="C47" s="45" t="s">
        <v>36</v>
      </c>
      <c r="D47" s="45">
        <v>1</v>
      </c>
      <c r="E47" s="63">
        <f t="shared" si="2"/>
        <v>48</v>
      </c>
      <c r="F47" s="49">
        <f t="shared" si="3"/>
        <v>0</v>
      </c>
      <c r="G47" s="49">
        <f t="shared" si="3"/>
        <v>0</v>
      </c>
      <c r="H47" s="48" t="s">
        <v>87</v>
      </c>
      <c r="I47" s="48" t="s">
        <v>87</v>
      </c>
      <c r="J47" s="49">
        <f>(I7-$D7)*$D47</f>
        <v>-48</v>
      </c>
      <c r="K47" s="48" t="s">
        <v>87</v>
      </c>
      <c r="L47" s="48" t="s">
        <v>87</v>
      </c>
      <c r="M47" s="48" t="s">
        <v>87</v>
      </c>
      <c r="N47" s="48" t="s">
        <v>87</v>
      </c>
      <c r="O47" s="48" t="s">
        <v>87</v>
      </c>
      <c r="P47" s="48" t="s">
        <v>87</v>
      </c>
      <c r="Q47" s="49">
        <f t="shared" ref="Q47:T47" si="7">(P7-$D7)*$D47</f>
        <v>-39</v>
      </c>
      <c r="R47" s="49">
        <f t="shared" si="7"/>
        <v>30</v>
      </c>
      <c r="S47" s="49">
        <f t="shared" si="7"/>
        <v>30</v>
      </c>
      <c r="T47" s="49">
        <f t="shared" si="7"/>
        <v>30</v>
      </c>
      <c r="U47" s="48" t="s">
        <v>87</v>
      </c>
      <c r="V47" s="48" t="s">
        <v>87</v>
      </c>
      <c r="W47" s="48" t="s">
        <v>87</v>
      </c>
      <c r="X47" s="48" t="s">
        <v>87</v>
      </c>
      <c r="Y47" s="48" t="s">
        <v>87</v>
      </c>
      <c r="Z47" s="48" t="s">
        <v>87</v>
      </c>
      <c r="AA47" s="48" t="s">
        <v>87</v>
      </c>
      <c r="AB47" s="48" t="s">
        <v>87</v>
      </c>
    </row>
    <row r="48" spans="1:28" customFormat="1" x14ac:dyDescent="0.2">
      <c r="A48" s="45" t="s">
        <v>29</v>
      </c>
      <c r="B48" s="45" t="s">
        <v>37</v>
      </c>
      <c r="C48" s="45" t="s">
        <v>36</v>
      </c>
      <c r="D48" s="45">
        <v>1</v>
      </c>
      <c r="E48" s="63">
        <f t="shared" si="2"/>
        <v>20</v>
      </c>
      <c r="F48" s="49">
        <f t="shared" si="3"/>
        <v>0</v>
      </c>
      <c r="G48" s="49">
        <f t="shared" si="3"/>
        <v>0</v>
      </c>
      <c r="H48" s="48" t="s">
        <v>87</v>
      </c>
      <c r="I48" s="49">
        <f>(H8-$D8)*$D48</f>
        <v>0</v>
      </c>
      <c r="J48" s="49">
        <f>(I8-$D8)*$D48</f>
        <v>-20</v>
      </c>
      <c r="K48" s="48" t="s">
        <v>87</v>
      </c>
      <c r="L48" s="48" t="s">
        <v>87</v>
      </c>
      <c r="M48" s="49">
        <f t="shared" ref="M48:T49" si="8">(L8-$D8)*$D48</f>
        <v>25</v>
      </c>
      <c r="N48" s="49">
        <f t="shared" si="8"/>
        <v>113</v>
      </c>
      <c r="O48" s="49">
        <f t="shared" si="8"/>
        <v>25</v>
      </c>
      <c r="P48" s="49">
        <f t="shared" si="8"/>
        <v>105.5</v>
      </c>
      <c r="Q48" s="49">
        <f t="shared" si="8"/>
        <v>10</v>
      </c>
      <c r="R48" s="49">
        <f t="shared" si="8"/>
        <v>108</v>
      </c>
      <c r="S48" s="49">
        <f t="shared" si="8"/>
        <v>108</v>
      </c>
      <c r="T48" s="49">
        <f t="shared" si="8"/>
        <v>108</v>
      </c>
      <c r="U48" s="48" t="s">
        <v>87</v>
      </c>
      <c r="V48" s="48" t="s">
        <v>87</v>
      </c>
      <c r="W48" s="48" t="s">
        <v>87</v>
      </c>
      <c r="X48" s="48" t="s">
        <v>87</v>
      </c>
      <c r="Y48" s="48" t="s">
        <v>87</v>
      </c>
      <c r="Z48" s="48" t="s">
        <v>87</v>
      </c>
      <c r="AA48" s="48" t="s">
        <v>87</v>
      </c>
      <c r="AB48" s="48" t="s">
        <v>87</v>
      </c>
    </row>
    <row r="49" spans="1:28" customFormat="1" x14ac:dyDescent="0.2">
      <c r="A49" s="45" t="s">
        <v>29</v>
      </c>
      <c r="B49" s="45" t="s">
        <v>38</v>
      </c>
      <c r="C49" s="45" t="s">
        <v>36</v>
      </c>
      <c r="D49" s="45">
        <v>1</v>
      </c>
      <c r="E49" s="63">
        <f t="shared" si="2"/>
        <v>48</v>
      </c>
      <c r="F49" s="49">
        <f t="shared" si="3"/>
        <v>0</v>
      </c>
      <c r="G49" s="49">
        <f t="shared" si="3"/>
        <v>0</v>
      </c>
      <c r="H49" s="48" t="s">
        <v>87</v>
      </c>
      <c r="I49" s="49">
        <f>(H9-$D9)*$D49</f>
        <v>-3</v>
      </c>
      <c r="J49" s="49">
        <f>(I9-$D9)*$D49</f>
        <v>-48</v>
      </c>
      <c r="K49" s="48" t="s">
        <v>87</v>
      </c>
      <c r="L49" s="48" t="s">
        <v>87</v>
      </c>
      <c r="M49" s="49">
        <f t="shared" si="8"/>
        <v>-3</v>
      </c>
      <c r="N49" s="49">
        <f t="shared" si="8"/>
        <v>85</v>
      </c>
      <c r="O49" s="49">
        <f t="shared" si="8"/>
        <v>-3</v>
      </c>
      <c r="P49" s="49">
        <f t="shared" si="8"/>
        <v>77.5</v>
      </c>
      <c r="Q49" s="49">
        <f t="shared" si="8"/>
        <v>-39</v>
      </c>
      <c r="R49" s="49">
        <f t="shared" si="8"/>
        <v>30</v>
      </c>
      <c r="S49" s="49">
        <f t="shared" si="8"/>
        <v>30</v>
      </c>
      <c r="T49" s="49">
        <f t="shared" si="8"/>
        <v>30</v>
      </c>
      <c r="U49" s="48" t="s">
        <v>87</v>
      </c>
      <c r="V49" s="48" t="s">
        <v>87</v>
      </c>
      <c r="W49" s="48" t="s">
        <v>87</v>
      </c>
      <c r="X49" s="48" t="s">
        <v>87</v>
      </c>
      <c r="Y49" s="48" t="s">
        <v>87</v>
      </c>
      <c r="Z49" s="48" t="s">
        <v>87</v>
      </c>
      <c r="AA49" s="48" t="s">
        <v>87</v>
      </c>
      <c r="AB49" s="48" t="s">
        <v>87</v>
      </c>
    </row>
    <row r="50" spans="1:28" customFormat="1" x14ac:dyDescent="0.2">
      <c r="A50" s="45" t="s">
        <v>29</v>
      </c>
      <c r="B50" s="45" t="s">
        <v>39</v>
      </c>
      <c r="C50" s="45" t="s">
        <v>36</v>
      </c>
      <c r="D50" s="45">
        <v>1</v>
      </c>
      <c r="E50" s="63">
        <f t="shared" si="2"/>
        <v>80</v>
      </c>
      <c r="F50" s="49">
        <f t="shared" si="3"/>
        <v>0</v>
      </c>
      <c r="G50" s="49">
        <f t="shared" si="3"/>
        <v>0</v>
      </c>
      <c r="H50" s="48" t="s">
        <v>87</v>
      </c>
      <c r="I50" s="49">
        <f>(H10-$D10)*$D50</f>
        <v>0</v>
      </c>
      <c r="J50" s="49">
        <f>(I10-$D10)*$D50</f>
        <v>-80</v>
      </c>
      <c r="K50" s="48" t="s">
        <v>87</v>
      </c>
      <c r="L50" s="48" t="s">
        <v>87</v>
      </c>
      <c r="M50" s="48" t="s">
        <v>87</v>
      </c>
      <c r="N50" s="48" t="s">
        <v>87</v>
      </c>
      <c r="O50" s="48" t="s">
        <v>87</v>
      </c>
      <c r="P50" s="48" t="s">
        <v>87</v>
      </c>
      <c r="Q50" s="48" t="s">
        <v>87</v>
      </c>
      <c r="R50" s="49">
        <f t="shared" ref="R50:S50" si="9">(Q10-$D10)*$D50</f>
        <v>78</v>
      </c>
      <c r="S50" s="49">
        <f t="shared" si="9"/>
        <v>78</v>
      </c>
      <c r="T50" s="48" t="s">
        <v>87</v>
      </c>
      <c r="U50" s="48" t="s">
        <v>87</v>
      </c>
      <c r="V50" s="48" t="s">
        <v>87</v>
      </c>
      <c r="W50" s="48" t="s">
        <v>87</v>
      </c>
      <c r="X50" s="48" t="s">
        <v>87</v>
      </c>
      <c r="Y50" s="48" t="s">
        <v>87</v>
      </c>
      <c r="Z50" s="48" t="s">
        <v>87</v>
      </c>
      <c r="AA50" s="48" t="s">
        <v>87</v>
      </c>
      <c r="AB50" s="48" t="s">
        <v>87</v>
      </c>
    </row>
    <row r="51" spans="1:28" customFormat="1" x14ac:dyDescent="0.2">
      <c r="A51" s="45" t="s">
        <v>29</v>
      </c>
      <c r="B51" s="45" t="s">
        <v>40</v>
      </c>
      <c r="C51" s="45" t="s">
        <v>36</v>
      </c>
      <c r="D51" s="45">
        <v>1</v>
      </c>
      <c r="E51" s="63">
        <f t="shared" si="2"/>
        <v>125</v>
      </c>
      <c r="F51" s="49">
        <f t="shared" si="3"/>
        <v>0</v>
      </c>
      <c r="G51" s="49">
        <f t="shared" si="3"/>
        <v>0</v>
      </c>
      <c r="H51" s="48" t="s">
        <v>87</v>
      </c>
      <c r="I51" s="49">
        <f>(H11-$D11)*$D51</f>
        <v>0</v>
      </c>
      <c r="J51" s="48" t="s">
        <v>87</v>
      </c>
      <c r="K51" s="48" t="s">
        <v>87</v>
      </c>
      <c r="L51" s="48" t="s">
        <v>87</v>
      </c>
      <c r="M51" s="48" t="s">
        <v>87</v>
      </c>
      <c r="N51" s="48" t="s">
        <v>87</v>
      </c>
      <c r="O51" s="48" t="s">
        <v>87</v>
      </c>
      <c r="P51" s="48" t="s">
        <v>87</v>
      </c>
      <c r="Q51" s="48" t="s">
        <v>87</v>
      </c>
      <c r="R51" s="48" t="s">
        <v>87</v>
      </c>
      <c r="S51" s="48" t="s">
        <v>87</v>
      </c>
      <c r="T51" s="48" t="s">
        <v>87</v>
      </c>
      <c r="U51" s="48" t="s">
        <v>87</v>
      </c>
      <c r="V51" s="48" t="s">
        <v>87</v>
      </c>
      <c r="W51" s="48" t="s">
        <v>87</v>
      </c>
      <c r="X51" s="48" t="s">
        <v>87</v>
      </c>
      <c r="Y51" s="48" t="s">
        <v>87</v>
      </c>
      <c r="Z51" s="48" t="s">
        <v>87</v>
      </c>
      <c r="AA51" s="48" t="s">
        <v>87</v>
      </c>
      <c r="AB51" s="48" t="s">
        <v>87</v>
      </c>
    </row>
    <row r="52" spans="1:28" customFormat="1" x14ac:dyDescent="0.2">
      <c r="A52" s="45" t="s">
        <v>29</v>
      </c>
      <c r="B52" s="45" t="s">
        <v>41</v>
      </c>
      <c r="C52" s="45" t="s">
        <v>42</v>
      </c>
      <c r="D52" s="45">
        <v>1</v>
      </c>
      <c r="E52" s="63">
        <f t="shared" si="2"/>
        <v>68</v>
      </c>
      <c r="F52" s="49">
        <f t="shared" si="3"/>
        <v>0</v>
      </c>
      <c r="G52" s="49">
        <f t="shared" si="3"/>
        <v>0</v>
      </c>
      <c r="H52" s="48" t="s">
        <v>87</v>
      </c>
      <c r="I52" s="48" t="s">
        <v>87</v>
      </c>
      <c r="J52" s="49">
        <f t="shared" ref="J52:J66" si="10">(I12-$D12)*$D52</f>
        <v>-68</v>
      </c>
      <c r="K52" s="48" t="s">
        <v>87</v>
      </c>
      <c r="L52" s="48" t="s">
        <v>87</v>
      </c>
      <c r="M52" s="49">
        <f t="shared" ref="M52:T54" si="11">(L12-$D12)*$D52</f>
        <v>-68</v>
      </c>
      <c r="N52" s="49">
        <f t="shared" si="11"/>
        <v>0</v>
      </c>
      <c r="O52" s="49">
        <f t="shared" si="11"/>
        <v>-61.7</v>
      </c>
      <c r="P52" s="49">
        <f t="shared" si="11"/>
        <v>22.5</v>
      </c>
      <c r="Q52" s="49">
        <f t="shared" si="11"/>
        <v>-68</v>
      </c>
      <c r="R52" s="49">
        <f t="shared" si="11"/>
        <v>10</v>
      </c>
      <c r="S52" s="49">
        <f t="shared" si="11"/>
        <v>10</v>
      </c>
      <c r="T52" s="49">
        <f t="shared" si="11"/>
        <v>21.099999999999994</v>
      </c>
      <c r="U52" s="48" t="s">
        <v>87</v>
      </c>
      <c r="V52" s="48" t="s">
        <v>87</v>
      </c>
      <c r="W52" s="48" t="s">
        <v>87</v>
      </c>
      <c r="X52" s="48" t="s">
        <v>87</v>
      </c>
      <c r="Y52" s="48" t="s">
        <v>87</v>
      </c>
      <c r="Z52" s="48" t="s">
        <v>87</v>
      </c>
      <c r="AA52" s="48" t="s">
        <v>87</v>
      </c>
      <c r="AB52" s="48" t="s">
        <v>87</v>
      </c>
    </row>
    <row r="53" spans="1:28" customFormat="1" x14ac:dyDescent="0.2">
      <c r="A53" s="45" t="s">
        <v>29</v>
      </c>
      <c r="B53" s="45" t="s">
        <v>43</v>
      </c>
      <c r="C53" s="45" t="s">
        <v>44</v>
      </c>
      <c r="D53" s="45">
        <v>1</v>
      </c>
      <c r="E53" s="63">
        <f t="shared" si="2"/>
        <v>85</v>
      </c>
      <c r="F53" s="49">
        <f t="shared" si="3"/>
        <v>0</v>
      </c>
      <c r="G53" s="49">
        <f t="shared" si="3"/>
        <v>0</v>
      </c>
      <c r="H53" s="48" t="s">
        <v>87</v>
      </c>
      <c r="I53" s="49">
        <f>(H13-$D13)*$D53</f>
        <v>0</v>
      </c>
      <c r="J53" s="49">
        <f t="shared" si="10"/>
        <v>-85</v>
      </c>
      <c r="K53" s="48" t="s">
        <v>87</v>
      </c>
      <c r="L53" s="48" t="s">
        <v>87</v>
      </c>
      <c r="M53" s="49">
        <f t="shared" si="11"/>
        <v>-85</v>
      </c>
      <c r="N53" s="49">
        <f t="shared" si="11"/>
        <v>73</v>
      </c>
      <c r="O53" s="49">
        <f t="shared" si="11"/>
        <v>-13.450000000000003</v>
      </c>
      <c r="P53" s="49">
        <f t="shared" si="11"/>
        <v>38.599999999999994</v>
      </c>
      <c r="Q53" s="49">
        <f t="shared" si="11"/>
        <v>-85</v>
      </c>
      <c r="R53" s="49">
        <f t="shared" si="11"/>
        <v>63</v>
      </c>
      <c r="S53" s="49">
        <f t="shared" si="11"/>
        <v>63</v>
      </c>
      <c r="T53" s="49">
        <f t="shared" si="11"/>
        <v>4.0999999999999943</v>
      </c>
      <c r="U53" s="48" t="s">
        <v>87</v>
      </c>
      <c r="V53" s="48" t="s">
        <v>87</v>
      </c>
      <c r="W53" s="48" t="s">
        <v>87</v>
      </c>
      <c r="X53" s="48" t="s">
        <v>87</v>
      </c>
      <c r="Y53" s="48" t="s">
        <v>87</v>
      </c>
      <c r="Z53" s="48" t="s">
        <v>87</v>
      </c>
      <c r="AA53" s="49">
        <f>(Z13-$D13)*$D53</f>
        <v>28</v>
      </c>
      <c r="AB53" s="49">
        <f>(AA13-$D13)*$D53</f>
        <v>-57</v>
      </c>
    </row>
    <row r="54" spans="1:28" customFormat="1" x14ac:dyDescent="0.2">
      <c r="A54" s="45" t="s">
        <v>29</v>
      </c>
      <c r="B54" s="45" t="s">
        <v>45</v>
      </c>
      <c r="C54" s="45" t="s">
        <v>31</v>
      </c>
      <c r="D54" s="45">
        <v>1</v>
      </c>
      <c r="E54" s="63">
        <f t="shared" si="2"/>
        <v>68</v>
      </c>
      <c r="F54" s="49">
        <f t="shared" si="3"/>
        <v>0</v>
      </c>
      <c r="G54" s="49">
        <f t="shared" si="3"/>
        <v>0</v>
      </c>
      <c r="H54" s="48" t="s">
        <v>87</v>
      </c>
      <c r="I54" s="49">
        <f>(H14-$D14)*$D54</f>
        <v>0</v>
      </c>
      <c r="J54" s="49">
        <f t="shared" si="10"/>
        <v>-68</v>
      </c>
      <c r="K54" s="49">
        <f>(J14-$D14)*$D54</f>
        <v>0</v>
      </c>
      <c r="L54" s="49">
        <f>(K14-$D14)*$D54</f>
        <v>0</v>
      </c>
      <c r="M54" s="49">
        <f t="shared" si="11"/>
        <v>-38</v>
      </c>
      <c r="N54" s="49">
        <f t="shared" si="11"/>
        <v>30</v>
      </c>
      <c r="O54" s="49">
        <f t="shared" si="11"/>
        <v>-32</v>
      </c>
      <c r="P54" s="49">
        <f t="shared" si="11"/>
        <v>17.700000000000003</v>
      </c>
      <c r="Q54" s="49">
        <f t="shared" si="11"/>
        <v>-38</v>
      </c>
      <c r="R54" s="49">
        <f t="shared" si="11"/>
        <v>40</v>
      </c>
      <c r="S54" s="49">
        <f t="shared" si="11"/>
        <v>40</v>
      </c>
      <c r="T54" s="49">
        <f t="shared" si="11"/>
        <v>51.099999999999994</v>
      </c>
      <c r="U54" s="49">
        <f t="shared" ref="U54:Z54" si="12">(T14-$D14)*$D54</f>
        <v>0</v>
      </c>
      <c r="V54" s="49">
        <f t="shared" si="12"/>
        <v>0</v>
      </c>
      <c r="W54" s="49">
        <f t="shared" si="12"/>
        <v>0</v>
      </c>
      <c r="X54" s="49">
        <f t="shared" si="12"/>
        <v>0</v>
      </c>
      <c r="Y54" s="49">
        <f t="shared" si="12"/>
        <v>0</v>
      </c>
      <c r="Z54" s="49">
        <f t="shared" si="12"/>
        <v>0</v>
      </c>
      <c r="AA54" s="48" t="s">
        <v>87</v>
      </c>
      <c r="AB54" s="48" t="s">
        <v>87</v>
      </c>
    </row>
    <row r="55" spans="1:28" customFormat="1" x14ac:dyDescent="0.2">
      <c r="A55" s="45" t="s">
        <v>29</v>
      </c>
      <c r="B55" s="45" t="s">
        <v>46</v>
      </c>
      <c r="C55" s="45" t="s">
        <v>47</v>
      </c>
      <c r="D55" s="45">
        <v>1</v>
      </c>
      <c r="E55" s="63">
        <f t="shared" si="2"/>
        <v>68</v>
      </c>
      <c r="F55" s="49">
        <f t="shared" si="3"/>
        <v>0</v>
      </c>
      <c r="G55" s="49">
        <f t="shared" si="3"/>
        <v>0</v>
      </c>
      <c r="H55" s="48" t="s">
        <v>87</v>
      </c>
      <c r="I55" s="49">
        <f>(H15-$D15)*$D55</f>
        <v>0</v>
      </c>
      <c r="J55" s="49">
        <f t="shared" si="10"/>
        <v>-68</v>
      </c>
      <c r="K55" s="48" t="s">
        <v>87</v>
      </c>
      <c r="L55" s="48" t="s">
        <v>87</v>
      </c>
      <c r="M55" s="48" t="s">
        <v>87</v>
      </c>
      <c r="N55" s="48" t="s">
        <v>87</v>
      </c>
      <c r="O55" s="48" t="s">
        <v>87</v>
      </c>
      <c r="P55" s="48" t="s">
        <v>87</v>
      </c>
      <c r="Q55" s="49">
        <f t="shared" ref="Q55:T55" si="13">(P15-$D15)*$D55</f>
        <v>-38</v>
      </c>
      <c r="R55" s="49">
        <f t="shared" si="13"/>
        <v>40</v>
      </c>
      <c r="S55" s="49">
        <f t="shared" si="13"/>
        <v>40</v>
      </c>
      <c r="T55" s="49">
        <f t="shared" si="13"/>
        <v>51.099999999999994</v>
      </c>
      <c r="U55" s="48" t="s">
        <v>87</v>
      </c>
      <c r="V55" s="48" t="s">
        <v>87</v>
      </c>
      <c r="W55" s="48" t="s">
        <v>87</v>
      </c>
      <c r="X55" s="48" t="s">
        <v>87</v>
      </c>
      <c r="Y55" s="48" t="s">
        <v>87</v>
      </c>
      <c r="Z55" s="48" t="s">
        <v>87</v>
      </c>
      <c r="AA55" s="48" t="s">
        <v>87</v>
      </c>
      <c r="AB55" s="48" t="s">
        <v>87</v>
      </c>
    </row>
    <row r="56" spans="1:28" customFormat="1" x14ac:dyDescent="0.2">
      <c r="A56" s="45" t="s">
        <v>29</v>
      </c>
      <c r="B56" s="45" t="s">
        <v>48</v>
      </c>
      <c r="C56" s="45" t="s">
        <v>49</v>
      </c>
      <c r="D56" s="45">
        <v>1</v>
      </c>
      <c r="E56" s="63">
        <f t="shared" si="2"/>
        <v>68</v>
      </c>
      <c r="F56" s="49">
        <f t="shared" si="3"/>
        <v>0</v>
      </c>
      <c r="G56" s="49">
        <f t="shared" si="3"/>
        <v>0</v>
      </c>
      <c r="H56" s="48" t="s">
        <v>87</v>
      </c>
      <c r="I56" s="49">
        <f>(H16-$D16)*$D56</f>
        <v>0</v>
      </c>
      <c r="J56" s="49">
        <f t="shared" si="10"/>
        <v>-68</v>
      </c>
      <c r="K56" s="48" t="s">
        <v>87</v>
      </c>
      <c r="L56" s="48" t="s">
        <v>87</v>
      </c>
      <c r="M56" s="48" t="s">
        <v>87</v>
      </c>
      <c r="N56" s="48" t="s">
        <v>87</v>
      </c>
      <c r="O56" s="48" t="s">
        <v>87</v>
      </c>
      <c r="P56" s="48" t="s">
        <v>87</v>
      </c>
      <c r="Q56" s="49">
        <f t="shared" ref="Q56:T56" si="14">(P16-$D16)*$D56</f>
        <v>-68</v>
      </c>
      <c r="R56" s="49">
        <f t="shared" si="14"/>
        <v>10</v>
      </c>
      <c r="S56" s="49">
        <f t="shared" si="14"/>
        <v>10</v>
      </c>
      <c r="T56" s="49">
        <f t="shared" si="14"/>
        <v>21.099999999999994</v>
      </c>
      <c r="U56" s="48" t="s">
        <v>87</v>
      </c>
      <c r="V56" s="48" t="s">
        <v>87</v>
      </c>
      <c r="W56" s="48" t="s">
        <v>87</v>
      </c>
      <c r="X56" s="48" t="s">
        <v>87</v>
      </c>
      <c r="Y56" s="48" t="s">
        <v>87</v>
      </c>
      <c r="Z56" s="48" t="s">
        <v>87</v>
      </c>
      <c r="AA56" s="48" t="s">
        <v>87</v>
      </c>
      <c r="AB56" s="48" t="s">
        <v>87</v>
      </c>
    </row>
    <row r="57" spans="1:28" customFormat="1" x14ac:dyDescent="0.2">
      <c r="A57" s="45" t="s">
        <v>67</v>
      </c>
      <c r="B57" s="45" t="s">
        <v>68</v>
      </c>
      <c r="C57" s="45" t="s">
        <v>31</v>
      </c>
      <c r="D57" s="45">
        <v>1</v>
      </c>
      <c r="E57" s="63">
        <f t="shared" si="2"/>
        <v>56</v>
      </c>
      <c r="F57" s="49">
        <f t="shared" si="3"/>
        <v>0</v>
      </c>
      <c r="G57" s="49">
        <f t="shared" si="3"/>
        <v>0</v>
      </c>
      <c r="H57" s="48" t="s">
        <v>87</v>
      </c>
      <c r="I57" s="48" t="s">
        <v>87</v>
      </c>
      <c r="J57" s="49">
        <f t="shared" si="10"/>
        <v>-56</v>
      </c>
      <c r="K57" s="48" t="s">
        <v>87</v>
      </c>
      <c r="L57" s="48" t="s">
        <v>87</v>
      </c>
      <c r="M57" s="49">
        <f t="shared" ref="M57:P66" si="15">(L17-$D17)*$D57</f>
        <v>-26</v>
      </c>
      <c r="N57" s="49">
        <f t="shared" si="15"/>
        <v>20</v>
      </c>
      <c r="O57" s="49">
        <f t="shared" si="15"/>
        <v>-20</v>
      </c>
      <c r="P57" s="49">
        <f t="shared" si="15"/>
        <v>27.799999999999997</v>
      </c>
      <c r="Q57" s="48" t="s">
        <v>87</v>
      </c>
      <c r="R57" s="48" t="s">
        <v>87</v>
      </c>
      <c r="S57" s="48" t="s">
        <v>87</v>
      </c>
      <c r="T57" s="48" t="s">
        <v>87</v>
      </c>
      <c r="U57" s="48" t="s">
        <v>87</v>
      </c>
      <c r="V57" s="48" t="s">
        <v>87</v>
      </c>
      <c r="W57" s="48" t="s">
        <v>87</v>
      </c>
      <c r="X57" s="48" t="s">
        <v>87</v>
      </c>
      <c r="Y57" s="48" t="s">
        <v>87</v>
      </c>
      <c r="Z57" s="48" t="s">
        <v>87</v>
      </c>
      <c r="AA57" s="48" t="s">
        <v>87</v>
      </c>
      <c r="AB57" s="48" t="s">
        <v>87</v>
      </c>
    </row>
    <row r="58" spans="1:28" x14ac:dyDescent="0.2">
      <c r="A58" s="45" t="s">
        <v>67</v>
      </c>
      <c r="B58" s="45" t="s">
        <v>69</v>
      </c>
      <c r="C58" s="45" t="s">
        <v>36</v>
      </c>
      <c r="D58" s="45">
        <v>1</v>
      </c>
      <c r="E58" s="63">
        <f t="shared" si="2"/>
        <v>56</v>
      </c>
      <c r="F58" s="49">
        <f t="shared" si="3"/>
        <v>0</v>
      </c>
      <c r="G58" s="49">
        <f t="shared" si="3"/>
        <v>0</v>
      </c>
      <c r="H58" s="49">
        <f>(G18-$D18)*$D58</f>
        <v>15</v>
      </c>
      <c r="I58" s="48" t="s">
        <v>87</v>
      </c>
      <c r="J58" s="49">
        <f t="shared" si="10"/>
        <v>-56</v>
      </c>
      <c r="K58" s="48" t="s">
        <v>87</v>
      </c>
      <c r="L58" s="48" t="s">
        <v>87</v>
      </c>
      <c r="M58" s="49">
        <f t="shared" si="15"/>
        <v>-56</v>
      </c>
      <c r="N58" s="49">
        <f t="shared" si="15"/>
        <v>-10</v>
      </c>
      <c r="O58" s="49">
        <f t="shared" si="15"/>
        <v>-50.3</v>
      </c>
      <c r="P58" s="49">
        <f t="shared" si="15"/>
        <v>-2.2000000000000028</v>
      </c>
      <c r="Q58" s="48" t="s">
        <v>87</v>
      </c>
      <c r="R58" s="48" t="s">
        <v>87</v>
      </c>
      <c r="S58" s="48" t="s">
        <v>87</v>
      </c>
      <c r="T58" s="48" t="s">
        <v>87</v>
      </c>
      <c r="U58" s="48" t="s">
        <v>87</v>
      </c>
      <c r="V58" s="48" t="s">
        <v>87</v>
      </c>
      <c r="W58" s="48" t="s">
        <v>87</v>
      </c>
      <c r="X58" s="48" t="s">
        <v>87</v>
      </c>
      <c r="Y58" s="48" t="s">
        <v>87</v>
      </c>
      <c r="Z58" s="48" t="s">
        <v>87</v>
      </c>
      <c r="AA58" s="48" t="s">
        <v>87</v>
      </c>
      <c r="AB58" s="48" t="s">
        <v>87</v>
      </c>
    </row>
    <row r="59" spans="1:28" x14ac:dyDescent="0.2">
      <c r="A59" s="45" t="s">
        <v>67</v>
      </c>
      <c r="B59" s="45" t="s">
        <v>70</v>
      </c>
      <c r="C59" s="45" t="s">
        <v>36</v>
      </c>
      <c r="D59" s="45">
        <v>1</v>
      </c>
      <c r="E59" s="63">
        <f t="shared" si="2"/>
        <v>56</v>
      </c>
      <c r="F59" s="49">
        <f t="shared" si="3"/>
        <v>0</v>
      </c>
      <c r="G59" s="49">
        <f t="shared" si="3"/>
        <v>0</v>
      </c>
      <c r="H59" s="49">
        <f>(G19-$D19)*$D59</f>
        <v>15</v>
      </c>
      <c r="I59" s="48" t="s">
        <v>87</v>
      </c>
      <c r="J59" s="49">
        <f t="shared" si="10"/>
        <v>-56</v>
      </c>
      <c r="K59" s="48" t="s">
        <v>87</v>
      </c>
      <c r="L59" s="48" t="s">
        <v>87</v>
      </c>
      <c r="M59" s="49">
        <f t="shared" si="15"/>
        <v>-56</v>
      </c>
      <c r="N59" s="49">
        <f t="shared" si="15"/>
        <v>-10</v>
      </c>
      <c r="O59" s="49">
        <f t="shared" si="15"/>
        <v>-50.3</v>
      </c>
      <c r="P59" s="49">
        <f t="shared" si="15"/>
        <v>-2.2000000000000028</v>
      </c>
      <c r="Q59" s="48" t="s">
        <v>87</v>
      </c>
      <c r="R59" s="48" t="s">
        <v>87</v>
      </c>
      <c r="S59" s="48" t="s">
        <v>87</v>
      </c>
      <c r="T59" s="48" t="s">
        <v>87</v>
      </c>
      <c r="U59" s="48" t="s">
        <v>87</v>
      </c>
      <c r="V59" s="48" t="s">
        <v>87</v>
      </c>
      <c r="W59" s="48" t="s">
        <v>87</v>
      </c>
      <c r="X59" s="48" t="s">
        <v>87</v>
      </c>
      <c r="Y59" s="48" t="s">
        <v>87</v>
      </c>
      <c r="Z59" s="48" t="s">
        <v>87</v>
      </c>
      <c r="AA59" s="48" t="s">
        <v>87</v>
      </c>
      <c r="AB59" s="48" t="s">
        <v>87</v>
      </c>
    </row>
    <row r="60" spans="1:28" x14ac:dyDescent="0.2">
      <c r="A60" s="45" t="s">
        <v>67</v>
      </c>
      <c r="B60" s="45" t="s">
        <v>71</v>
      </c>
      <c r="C60" s="45" t="s">
        <v>49</v>
      </c>
      <c r="D60" s="45">
        <v>1</v>
      </c>
      <c r="E60" s="63">
        <f t="shared" si="2"/>
        <v>56</v>
      </c>
      <c r="F60" s="49">
        <f t="shared" si="3"/>
        <v>0</v>
      </c>
      <c r="G60" s="49">
        <f t="shared" si="3"/>
        <v>0</v>
      </c>
      <c r="H60" s="48" t="s">
        <v>87</v>
      </c>
      <c r="I60" s="48" t="s">
        <v>87</v>
      </c>
      <c r="J60" s="49">
        <f t="shared" si="10"/>
        <v>-56</v>
      </c>
      <c r="K60" s="48" t="s">
        <v>87</v>
      </c>
      <c r="L60" s="48" t="s">
        <v>87</v>
      </c>
      <c r="M60" s="49">
        <f t="shared" si="15"/>
        <v>-56</v>
      </c>
      <c r="N60" s="49">
        <f t="shared" si="15"/>
        <v>-10</v>
      </c>
      <c r="O60" s="49">
        <f t="shared" si="15"/>
        <v>-50.3</v>
      </c>
      <c r="P60" s="49">
        <f t="shared" si="15"/>
        <v>-2.2000000000000028</v>
      </c>
      <c r="Q60" s="48" t="s">
        <v>87</v>
      </c>
      <c r="R60" s="48" t="s">
        <v>87</v>
      </c>
      <c r="S60" s="48" t="s">
        <v>87</v>
      </c>
      <c r="T60" s="48" t="s">
        <v>87</v>
      </c>
      <c r="U60" s="48" t="s">
        <v>87</v>
      </c>
      <c r="V60" s="48" t="s">
        <v>87</v>
      </c>
      <c r="W60" s="48" t="s">
        <v>87</v>
      </c>
      <c r="X60" s="48" t="s">
        <v>87</v>
      </c>
      <c r="Y60" s="48" t="s">
        <v>87</v>
      </c>
      <c r="Z60" s="48" t="s">
        <v>87</v>
      </c>
      <c r="AA60" s="48" t="s">
        <v>87</v>
      </c>
      <c r="AB60" s="48" t="s">
        <v>87</v>
      </c>
    </row>
    <row r="61" spans="1:28" x14ac:dyDescent="0.2">
      <c r="A61" s="45" t="s">
        <v>67</v>
      </c>
      <c r="B61" s="45" t="s">
        <v>72</v>
      </c>
      <c r="C61" s="45" t="s">
        <v>31</v>
      </c>
      <c r="D61" s="45">
        <v>1</v>
      </c>
      <c r="E61" s="63">
        <f t="shared" si="2"/>
        <v>56</v>
      </c>
      <c r="F61" s="49">
        <f t="shared" si="3"/>
        <v>0</v>
      </c>
      <c r="G61" s="49">
        <f t="shared" si="3"/>
        <v>0</v>
      </c>
      <c r="H61" s="48" t="s">
        <v>87</v>
      </c>
      <c r="I61" s="48" t="s">
        <v>87</v>
      </c>
      <c r="J61" s="49">
        <f t="shared" si="10"/>
        <v>-56</v>
      </c>
      <c r="K61" s="48" t="s">
        <v>87</v>
      </c>
      <c r="L61" s="48" t="s">
        <v>87</v>
      </c>
      <c r="M61" s="49">
        <f t="shared" si="15"/>
        <v>-26</v>
      </c>
      <c r="N61" s="49">
        <f t="shared" si="15"/>
        <v>20</v>
      </c>
      <c r="O61" s="49">
        <f t="shared" si="15"/>
        <v>-20</v>
      </c>
      <c r="P61" s="49">
        <f t="shared" si="15"/>
        <v>27.799999999999997</v>
      </c>
      <c r="Q61" s="48" t="s">
        <v>87</v>
      </c>
      <c r="R61" s="48" t="s">
        <v>87</v>
      </c>
      <c r="S61" s="48" t="s">
        <v>87</v>
      </c>
      <c r="T61" s="48" t="s">
        <v>87</v>
      </c>
      <c r="U61" s="48" t="s">
        <v>87</v>
      </c>
      <c r="V61" s="48" t="s">
        <v>87</v>
      </c>
      <c r="W61" s="48" t="s">
        <v>87</v>
      </c>
      <c r="X61" s="48" t="s">
        <v>87</v>
      </c>
      <c r="Y61" s="48" t="s">
        <v>87</v>
      </c>
      <c r="Z61" s="48" t="s">
        <v>87</v>
      </c>
      <c r="AA61" s="48" t="s">
        <v>87</v>
      </c>
      <c r="AB61" s="48" t="s">
        <v>87</v>
      </c>
    </row>
    <row r="62" spans="1:28" x14ac:dyDescent="0.2">
      <c r="A62" s="45" t="s">
        <v>67</v>
      </c>
      <c r="B62" s="45" t="s">
        <v>73</v>
      </c>
      <c r="C62" s="45" t="s">
        <v>44</v>
      </c>
      <c r="D62" s="45">
        <v>1</v>
      </c>
      <c r="E62" s="63">
        <f t="shared" si="2"/>
        <v>63</v>
      </c>
      <c r="F62" s="49">
        <f t="shared" si="3"/>
        <v>0</v>
      </c>
      <c r="G62" s="49">
        <f t="shared" si="3"/>
        <v>0</v>
      </c>
      <c r="H62" s="49">
        <f>(G22-$D22)*$D62</f>
        <v>15</v>
      </c>
      <c r="I62" s="48" t="s">
        <v>87</v>
      </c>
      <c r="J62" s="49">
        <f t="shared" si="10"/>
        <v>-63</v>
      </c>
      <c r="K62" s="48" t="s">
        <v>87</v>
      </c>
      <c r="L62" s="48" t="s">
        <v>87</v>
      </c>
      <c r="M62" s="49">
        <f t="shared" si="15"/>
        <v>-63</v>
      </c>
      <c r="N62" s="49">
        <f t="shared" si="15"/>
        <v>-17</v>
      </c>
      <c r="O62" s="49">
        <f t="shared" si="15"/>
        <v>-57.3</v>
      </c>
      <c r="P62" s="49">
        <f t="shared" si="15"/>
        <v>-9.2000000000000028</v>
      </c>
      <c r="Q62" s="48" t="s">
        <v>87</v>
      </c>
      <c r="R62" s="48" t="s">
        <v>87</v>
      </c>
      <c r="S62" s="48" t="s">
        <v>87</v>
      </c>
      <c r="T62" s="48" t="s">
        <v>87</v>
      </c>
      <c r="U62" s="48" t="s">
        <v>87</v>
      </c>
      <c r="V62" s="48" t="s">
        <v>87</v>
      </c>
      <c r="W62" s="48" t="s">
        <v>87</v>
      </c>
      <c r="X62" s="48" t="s">
        <v>87</v>
      </c>
      <c r="Y62" s="48" t="s">
        <v>87</v>
      </c>
      <c r="Z62" s="48" t="s">
        <v>87</v>
      </c>
      <c r="AA62" s="48" t="s">
        <v>87</v>
      </c>
      <c r="AB62" s="48" t="s">
        <v>87</v>
      </c>
    </row>
    <row r="63" spans="1:28" x14ac:dyDescent="0.2">
      <c r="A63" s="45" t="s">
        <v>67</v>
      </c>
      <c r="B63" s="45" t="s">
        <v>74</v>
      </c>
      <c r="C63" s="45" t="s">
        <v>31</v>
      </c>
      <c r="D63" s="45">
        <v>1</v>
      </c>
      <c r="E63" s="63">
        <f t="shared" si="2"/>
        <v>56</v>
      </c>
      <c r="F63" s="49">
        <f t="shared" si="3"/>
        <v>0</v>
      </c>
      <c r="G63" s="49">
        <f t="shared" si="3"/>
        <v>0</v>
      </c>
      <c r="H63" s="49">
        <f>(G23-$D23)*$D63</f>
        <v>15</v>
      </c>
      <c r="I63" s="48" t="s">
        <v>87</v>
      </c>
      <c r="J63" s="49">
        <f t="shared" si="10"/>
        <v>-56</v>
      </c>
      <c r="K63" s="49">
        <f>(J23-$D23)*$D63</f>
        <v>0</v>
      </c>
      <c r="L63" s="49">
        <f>(K23-$D23)*$D63</f>
        <v>0</v>
      </c>
      <c r="M63" s="49">
        <f t="shared" si="15"/>
        <v>-26</v>
      </c>
      <c r="N63" s="49">
        <f t="shared" si="15"/>
        <v>20</v>
      </c>
      <c r="O63" s="49">
        <f t="shared" si="15"/>
        <v>-20</v>
      </c>
      <c r="P63" s="49">
        <f t="shared" si="15"/>
        <v>27.799999999999997</v>
      </c>
      <c r="Q63" s="48" t="s">
        <v>87</v>
      </c>
      <c r="R63" s="48" t="s">
        <v>87</v>
      </c>
      <c r="S63" s="48" t="s">
        <v>87</v>
      </c>
      <c r="T63" s="48" t="s">
        <v>87</v>
      </c>
      <c r="U63" s="49">
        <f t="shared" ref="U63:V63" si="16">(T23-$D23)*$D63</f>
        <v>0</v>
      </c>
      <c r="V63" s="49">
        <f t="shared" si="16"/>
        <v>0</v>
      </c>
      <c r="W63" s="48" t="s">
        <v>87</v>
      </c>
      <c r="X63" s="49">
        <f t="shared" ref="X63" si="17">(W23-$D23)*$D63</f>
        <v>0</v>
      </c>
      <c r="Y63" s="48" t="s">
        <v>87</v>
      </c>
      <c r="Z63" s="49">
        <f t="shared" ref="Z63" si="18">(Y23-$D23)*$D63</f>
        <v>0</v>
      </c>
      <c r="AA63" s="48" t="s">
        <v>87</v>
      </c>
      <c r="AB63" s="48" t="s">
        <v>87</v>
      </c>
    </row>
    <row r="64" spans="1:28" x14ac:dyDescent="0.2">
      <c r="A64" s="45" t="s">
        <v>67</v>
      </c>
      <c r="B64" s="45" t="s">
        <v>75</v>
      </c>
      <c r="C64" s="45" t="s">
        <v>31</v>
      </c>
      <c r="D64" s="45">
        <v>1</v>
      </c>
      <c r="E64" s="63">
        <f t="shared" si="2"/>
        <v>56</v>
      </c>
      <c r="F64" s="49">
        <f t="shared" si="3"/>
        <v>0</v>
      </c>
      <c r="G64" s="49">
        <f t="shared" si="3"/>
        <v>0</v>
      </c>
      <c r="H64" s="49">
        <f>(G24-$D24)*$D64</f>
        <v>15</v>
      </c>
      <c r="I64" s="48" t="s">
        <v>87</v>
      </c>
      <c r="J64" s="49">
        <f t="shared" si="10"/>
        <v>-56</v>
      </c>
      <c r="K64" s="49">
        <f>(J24-$D24)*$D64</f>
        <v>0</v>
      </c>
      <c r="L64" s="49">
        <f>(K24-$D24)*$D64</f>
        <v>0</v>
      </c>
      <c r="M64" s="49">
        <f t="shared" si="15"/>
        <v>-26</v>
      </c>
      <c r="N64" s="49">
        <f t="shared" si="15"/>
        <v>20</v>
      </c>
      <c r="O64" s="49">
        <f t="shared" si="15"/>
        <v>-20</v>
      </c>
      <c r="P64" s="49">
        <f t="shared" si="15"/>
        <v>27.799999999999997</v>
      </c>
      <c r="Q64" s="48" t="s">
        <v>87</v>
      </c>
      <c r="R64" s="48" t="s">
        <v>87</v>
      </c>
      <c r="S64" s="48" t="s">
        <v>87</v>
      </c>
      <c r="T64" s="48" t="s">
        <v>87</v>
      </c>
      <c r="U64" s="49">
        <f t="shared" ref="U64:V64" si="19">(T24-$D24)*$D64</f>
        <v>0</v>
      </c>
      <c r="V64" s="49">
        <f t="shared" si="19"/>
        <v>0</v>
      </c>
      <c r="W64" s="48" t="s">
        <v>87</v>
      </c>
      <c r="X64" s="49">
        <f t="shared" ref="X64" si="20">(W24-$D24)*$D64</f>
        <v>0</v>
      </c>
      <c r="Y64" s="48" t="s">
        <v>87</v>
      </c>
      <c r="Z64" s="49">
        <f t="shared" ref="Z64" si="21">(Y24-$D24)*$D64</f>
        <v>0</v>
      </c>
      <c r="AA64" s="48" t="s">
        <v>87</v>
      </c>
      <c r="AB64" s="48" t="s">
        <v>87</v>
      </c>
    </row>
    <row r="65" spans="1:28" x14ac:dyDescent="0.2">
      <c r="A65" s="45" t="s">
        <v>67</v>
      </c>
      <c r="B65" s="45" t="s">
        <v>76</v>
      </c>
      <c r="C65" s="45" t="s">
        <v>31</v>
      </c>
      <c r="D65" s="45">
        <v>1</v>
      </c>
      <c r="E65" s="63">
        <f t="shared" si="2"/>
        <v>56</v>
      </c>
      <c r="F65" s="49">
        <f t="shared" si="3"/>
        <v>0</v>
      </c>
      <c r="G65" s="49">
        <f t="shared" si="3"/>
        <v>0</v>
      </c>
      <c r="H65" s="48" t="s">
        <v>87</v>
      </c>
      <c r="I65" s="48" t="s">
        <v>87</v>
      </c>
      <c r="J65" s="49">
        <f t="shared" si="10"/>
        <v>-56</v>
      </c>
      <c r="K65" s="48" t="s">
        <v>87</v>
      </c>
      <c r="L65" s="48" t="s">
        <v>87</v>
      </c>
      <c r="M65" s="49">
        <f t="shared" si="15"/>
        <v>-26</v>
      </c>
      <c r="N65" s="49">
        <f t="shared" si="15"/>
        <v>20</v>
      </c>
      <c r="O65" s="49">
        <f t="shared" si="15"/>
        <v>-20</v>
      </c>
      <c r="P65" s="49">
        <f t="shared" si="15"/>
        <v>27.799999999999997</v>
      </c>
      <c r="Q65" s="48" t="s">
        <v>87</v>
      </c>
      <c r="R65" s="48" t="s">
        <v>87</v>
      </c>
      <c r="S65" s="48" t="s">
        <v>87</v>
      </c>
      <c r="T65" s="48" t="s">
        <v>87</v>
      </c>
      <c r="U65" s="48" t="s">
        <v>87</v>
      </c>
      <c r="V65" s="48" t="s">
        <v>87</v>
      </c>
      <c r="W65" s="48" t="s">
        <v>87</v>
      </c>
      <c r="X65" s="48" t="s">
        <v>87</v>
      </c>
      <c r="Y65" s="48" t="s">
        <v>87</v>
      </c>
      <c r="Z65" s="48" t="s">
        <v>87</v>
      </c>
      <c r="AA65" s="48" t="s">
        <v>87</v>
      </c>
      <c r="AB65" s="48" t="s">
        <v>87</v>
      </c>
    </row>
    <row r="66" spans="1:28" x14ac:dyDescent="0.2">
      <c r="A66" s="45" t="s">
        <v>67</v>
      </c>
      <c r="B66" s="45" t="s">
        <v>77</v>
      </c>
      <c r="C66" s="45" t="s">
        <v>31</v>
      </c>
      <c r="D66" s="45">
        <v>1</v>
      </c>
      <c r="E66" s="63">
        <f t="shared" si="2"/>
        <v>56</v>
      </c>
      <c r="F66" s="49">
        <f t="shared" si="3"/>
        <v>0</v>
      </c>
      <c r="G66" s="49">
        <f t="shared" si="3"/>
        <v>0</v>
      </c>
      <c r="H66" s="49">
        <f>(G26-$D26)*$D66</f>
        <v>15</v>
      </c>
      <c r="I66" s="48" t="s">
        <v>87</v>
      </c>
      <c r="J66" s="49">
        <f t="shared" si="10"/>
        <v>-56</v>
      </c>
      <c r="K66" s="48" t="s">
        <v>87</v>
      </c>
      <c r="L66" s="48" t="s">
        <v>87</v>
      </c>
      <c r="M66" s="49">
        <f t="shared" si="15"/>
        <v>-26</v>
      </c>
      <c r="N66" s="49">
        <f t="shared" si="15"/>
        <v>20</v>
      </c>
      <c r="O66" s="49">
        <f t="shared" si="15"/>
        <v>-20</v>
      </c>
      <c r="P66" s="49">
        <f t="shared" si="15"/>
        <v>27.799999999999997</v>
      </c>
      <c r="Q66" s="48" t="s">
        <v>87</v>
      </c>
      <c r="R66" s="48" t="s">
        <v>87</v>
      </c>
      <c r="S66" s="48" t="s">
        <v>87</v>
      </c>
      <c r="T66" s="48" t="s">
        <v>87</v>
      </c>
      <c r="U66" s="48" t="s">
        <v>87</v>
      </c>
      <c r="V66" s="48" t="s">
        <v>87</v>
      </c>
      <c r="W66" s="48" t="s">
        <v>87</v>
      </c>
      <c r="X66" s="48" t="s">
        <v>87</v>
      </c>
      <c r="Y66" s="48" t="s">
        <v>87</v>
      </c>
      <c r="Z66" s="48" t="s">
        <v>87</v>
      </c>
      <c r="AA66" s="48" t="s">
        <v>87</v>
      </c>
      <c r="AB66" s="48" t="s">
        <v>87</v>
      </c>
    </row>
    <row r="67" spans="1:28" s="69" customFormat="1" x14ac:dyDescent="0.2">
      <c r="A67" s="126" t="s">
        <v>89</v>
      </c>
      <c r="B67" s="127"/>
      <c r="C67" s="128"/>
      <c r="D67" s="66"/>
      <c r="E67" s="67"/>
      <c r="F67" s="68"/>
      <c r="G67" s="68"/>
      <c r="H67" s="68"/>
      <c r="I67" s="48"/>
      <c r="J67" s="68"/>
      <c r="K67" s="48"/>
      <c r="L67" s="48"/>
      <c r="M67" s="68"/>
      <c r="N67" s="68"/>
      <c r="O67" s="68"/>
      <c r="P67" s="6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</row>
    <row r="68" spans="1:28" customFormat="1" x14ac:dyDescent="0.2">
      <c r="A68" s="45" t="s">
        <v>29</v>
      </c>
      <c r="B68" s="45" t="s">
        <v>30</v>
      </c>
      <c r="C68" s="45" t="s">
        <v>31</v>
      </c>
      <c r="D68" s="45">
        <v>2</v>
      </c>
      <c r="E68" s="63">
        <f t="shared" ref="E68:E89" si="22">D5*D68</f>
        <v>136</v>
      </c>
      <c r="F68" s="49">
        <f t="shared" ref="F68:G89" si="23">(E5-$D5)*$D68</f>
        <v>0</v>
      </c>
      <c r="G68" s="49">
        <f t="shared" si="23"/>
        <v>0</v>
      </c>
      <c r="H68" s="48" t="s">
        <v>87</v>
      </c>
      <c r="I68" s="49">
        <f t="shared" ref="I68:J68" si="24">(H5-$D5)*$D68</f>
        <v>0</v>
      </c>
      <c r="J68" s="49">
        <f t="shared" si="24"/>
        <v>-136</v>
      </c>
      <c r="K68" s="48" t="s">
        <v>87</v>
      </c>
      <c r="L68" s="48" t="s">
        <v>87</v>
      </c>
      <c r="M68" s="48" t="s">
        <v>87</v>
      </c>
      <c r="N68" s="48" t="s">
        <v>87</v>
      </c>
      <c r="O68" s="48" t="s">
        <v>87</v>
      </c>
      <c r="P68" s="48" t="s">
        <v>87</v>
      </c>
      <c r="Q68" s="49">
        <f t="shared" ref="Q68:T68" si="25">(P5-$D5)*$D68</f>
        <v>-76</v>
      </c>
      <c r="R68" s="49">
        <f t="shared" si="25"/>
        <v>80</v>
      </c>
      <c r="S68" s="49">
        <f t="shared" si="25"/>
        <v>80</v>
      </c>
      <c r="T68" s="49">
        <f t="shared" si="25"/>
        <v>102.19999999999999</v>
      </c>
      <c r="U68" s="48" t="s">
        <v>87</v>
      </c>
      <c r="V68" s="48" t="s">
        <v>87</v>
      </c>
      <c r="W68" s="48" t="s">
        <v>87</v>
      </c>
      <c r="X68" s="48" t="s">
        <v>87</v>
      </c>
      <c r="Y68" s="48" t="s">
        <v>87</v>
      </c>
      <c r="Z68" s="48" t="s">
        <v>87</v>
      </c>
      <c r="AA68" s="48" t="s">
        <v>87</v>
      </c>
      <c r="AB68" s="48" t="s">
        <v>87</v>
      </c>
    </row>
    <row r="69" spans="1:28" customFormat="1" x14ac:dyDescent="0.2">
      <c r="A69" s="45" t="s">
        <v>29</v>
      </c>
      <c r="B69" s="45" t="s">
        <v>34</v>
      </c>
      <c r="C69" s="45" t="s">
        <v>31</v>
      </c>
      <c r="D69" s="45">
        <v>2</v>
      </c>
      <c r="E69" s="63">
        <f t="shared" si="22"/>
        <v>136</v>
      </c>
      <c r="F69" s="49">
        <f t="shared" si="23"/>
        <v>0</v>
      </c>
      <c r="G69" s="49">
        <f t="shared" si="23"/>
        <v>0</v>
      </c>
      <c r="H69" s="48" t="s">
        <v>87</v>
      </c>
      <c r="I69" s="49">
        <f t="shared" ref="I69:W69" si="26">(H6-$D6)*$D69</f>
        <v>0</v>
      </c>
      <c r="J69" s="49">
        <f t="shared" si="26"/>
        <v>-136</v>
      </c>
      <c r="K69" s="49">
        <f t="shared" si="26"/>
        <v>0</v>
      </c>
      <c r="L69" s="49">
        <f t="shared" si="26"/>
        <v>0</v>
      </c>
      <c r="M69" s="49">
        <f t="shared" si="26"/>
        <v>-76</v>
      </c>
      <c r="N69" s="49">
        <f t="shared" si="26"/>
        <v>60</v>
      </c>
      <c r="O69" s="49">
        <f t="shared" si="26"/>
        <v>-64</v>
      </c>
      <c r="P69" s="49">
        <f t="shared" si="26"/>
        <v>35.400000000000006</v>
      </c>
      <c r="Q69" s="49">
        <f t="shared" si="26"/>
        <v>-76</v>
      </c>
      <c r="R69" s="49">
        <f t="shared" si="26"/>
        <v>80</v>
      </c>
      <c r="S69" s="49">
        <f t="shared" si="26"/>
        <v>80</v>
      </c>
      <c r="T69" s="49">
        <f t="shared" si="26"/>
        <v>102.19999999999999</v>
      </c>
      <c r="U69" s="49">
        <f t="shared" si="26"/>
        <v>0</v>
      </c>
      <c r="V69" s="49">
        <f t="shared" si="26"/>
        <v>0</v>
      </c>
      <c r="W69" s="49">
        <f t="shared" si="26"/>
        <v>0</v>
      </c>
      <c r="X69" s="48" t="s">
        <v>87</v>
      </c>
      <c r="Y69" s="48" t="s">
        <v>87</v>
      </c>
      <c r="Z69" s="48" t="s">
        <v>87</v>
      </c>
      <c r="AA69" s="48" t="s">
        <v>87</v>
      </c>
      <c r="AB69" s="48" t="s">
        <v>87</v>
      </c>
    </row>
    <row r="70" spans="1:28" customFormat="1" x14ac:dyDescent="0.2">
      <c r="A70" s="45" t="s">
        <v>29</v>
      </c>
      <c r="B70" s="45" t="s">
        <v>35</v>
      </c>
      <c r="C70" s="45" t="s">
        <v>36</v>
      </c>
      <c r="D70" s="45">
        <v>2</v>
      </c>
      <c r="E70" s="63">
        <f t="shared" si="22"/>
        <v>96</v>
      </c>
      <c r="F70" s="49">
        <f t="shared" si="23"/>
        <v>0</v>
      </c>
      <c r="G70" s="49">
        <f t="shared" si="23"/>
        <v>0</v>
      </c>
      <c r="H70" s="48" t="s">
        <v>87</v>
      </c>
      <c r="I70" s="48" t="s">
        <v>87</v>
      </c>
      <c r="J70" s="49">
        <f t="shared" ref="J70" si="27">(I7-$D7)*$D70</f>
        <v>-96</v>
      </c>
      <c r="K70" s="48" t="s">
        <v>87</v>
      </c>
      <c r="L70" s="48" t="s">
        <v>87</v>
      </c>
      <c r="M70" s="48" t="s">
        <v>87</v>
      </c>
      <c r="N70" s="48" t="s">
        <v>87</v>
      </c>
      <c r="O70" s="48" t="s">
        <v>87</v>
      </c>
      <c r="P70" s="48" t="s">
        <v>87</v>
      </c>
      <c r="Q70" s="49">
        <f t="shared" ref="Q70:T70" si="28">(P7-$D7)*$D70</f>
        <v>-78</v>
      </c>
      <c r="R70" s="49">
        <f t="shared" si="28"/>
        <v>60</v>
      </c>
      <c r="S70" s="49">
        <f t="shared" si="28"/>
        <v>60</v>
      </c>
      <c r="T70" s="49">
        <f t="shared" si="28"/>
        <v>60</v>
      </c>
      <c r="U70" s="48" t="s">
        <v>87</v>
      </c>
      <c r="V70" s="48" t="s">
        <v>87</v>
      </c>
      <c r="W70" s="48" t="s">
        <v>87</v>
      </c>
      <c r="X70" s="48" t="s">
        <v>87</v>
      </c>
      <c r="Y70" s="48" t="s">
        <v>87</v>
      </c>
      <c r="Z70" s="48" t="s">
        <v>87</v>
      </c>
      <c r="AA70" s="48" t="s">
        <v>87</v>
      </c>
      <c r="AB70" s="48" t="s">
        <v>87</v>
      </c>
    </row>
    <row r="71" spans="1:28" customFormat="1" x14ac:dyDescent="0.2">
      <c r="A71" s="45" t="s">
        <v>29</v>
      </c>
      <c r="B71" s="45" t="s">
        <v>37</v>
      </c>
      <c r="C71" s="45" t="s">
        <v>36</v>
      </c>
      <c r="D71" s="45">
        <v>2</v>
      </c>
      <c r="E71" s="63">
        <f t="shared" si="22"/>
        <v>40</v>
      </c>
      <c r="F71" s="49">
        <f t="shared" si="23"/>
        <v>0</v>
      </c>
      <c r="G71" s="49">
        <f t="shared" si="23"/>
        <v>0</v>
      </c>
      <c r="H71" s="48" t="s">
        <v>87</v>
      </c>
      <c r="I71" s="49">
        <f t="shared" ref="I71:J71" si="29">(H8-$D8)*$D71</f>
        <v>0</v>
      </c>
      <c r="J71" s="49">
        <f t="shared" si="29"/>
        <v>-40</v>
      </c>
      <c r="K71" s="48" t="s">
        <v>87</v>
      </c>
      <c r="L71" s="48" t="s">
        <v>87</v>
      </c>
      <c r="M71" s="49">
        <f t="shared" ref="M71:T71" si="30">(L8-$D8)*$D71</f>
        <v>50</v>
      </c>
      <c r="N71" s="49">
        <f t="shared" si="30"/>
        <v>226</v>
      </c>
      <c r="O71" s="49">
        <f t="shared" si="30"/>
        <v>50</v>
      </c>
      <c r="P71" s="49">
        <f t="shared" si="30"/>
        <v>211</v>
      </c>
      <c r="Q71" s="49">
        <f t="shared" si="30"/>
        <v>20</v>
      </c>
      <c r="R71" s="49">
        <f t="shared" si="30"/>
        <v>216</v>
      </c>
      <c r="S71" s="49">
        <f t="shared" si="30"/>
        <v>216</v>
      </c>
      <c r="T71" s="49">
        <f t="shared" si="30"/>
        <v>216</v>
      </c>
      <c r="U71" s="48" t="s">
        <v>87</v>
      </c>
      <c r="V71" s="48" t="s">
        <v>87</v>
      </c>
      <c r="W71" s="48" t="s">
        <v>87</v>
      </c>
      <c r="X71" s="48" t="s">
        <v>87</v>
      </c>
      <c r="Y71" s="48" t="s">
        <v>87</v>
      </c>
      <c r="Z71" s="48" t="s">
        <v>87</v>
      </c>
      <c r="AA71" s="48" t="s">
        <v>87</v>
      </c>
      <c r="AB71" s="48" t="s">
        <v>87</v>
      </c>
    </row>
    <row r="72" spans="1:28" customFormat="1" x14ac:dyDescent="0.2">
      <c r="A72" s="45" t="s">
        <v>29</v>
      </c>
      <c r="B72" s="45" t="s">
        <v>38</v>
      </c>
      <c r="C72" s="45" t="s">
        <v>36</v>
      </c>
      <c r="D72" s="45">
        <v>2</v>
      </c>
      <c r="E72" s="63">
        <f t="shared" si="22"/>
        <v>96</v>
      </c>
      <c r="F72" s="49">
        <f t="shared" si="23"/>
        <v>0</v>
      </c>
      <c r="G72" s="49">
        <f t="shared" si="23"/>
        <v>0</v>
      </c>
      <c r="H72" s="48" t="s">
        <v>87</v>
      </c>
      <c r="I72" s="49">
        <f t="shared" ref="I72:J72" si="31">(H9-$D9)*$D72</f>
        <v>-6</v>
      </c>
      <c r="J72" s="49">
        <f t="shared" si="31"/>
        <v>-96</v>
      </c>
      <c r="K72" s="48" t="s">
        <v>87</v>
      </c>
      <c r="L72" s="48" t="s">
        <v>87</v>
      </c>
      <c r="M72" s="49">
        <f t="shared" ref="M72:T72" si="32">(L9-$D9)*$D72</f>
        <v>-6</v>
      </c>
      <c r="N72" s="49">
        <f t="shared" si="32"/>
        <v>170</v>
      </c>
      <c r="O72" s="49">
        <f t="shared" si="32"/>
        <v>-6</v>
      </c>
      <c r="P72" s="49">
        <f t="shared" si="32"/>
        <v>155</v>
      </c>
      <c r="Q72" s="49">
        <f t="shared" si="32"/>
        <v>-78</v>
      </c>
      <c r="R72" s="49">
        <f t="shared" si="32"/>
        <v>60</v>
      </c>
      <c r="S72" s="49">
        <f t="shared" si="32"/>
        <v>60</v>
      </c>
      <c r="T72" s="49">
        <f t="shared" si="32"/>
        <v>60</v>
      </c>
      <c r="U72" s="48" t="s">
        <v>87</v>
      </c>
      <c r="V72" s="48" t="s">
        <v>87</v>
      </c>
      <c r="W72" s="48" t="s">
        <v>87</v>
      </c>
      <c r="X72" s="48" t="s">
        <v>87</v>
      </c>
      <c r="Y72" s="48" t="s">
        <v>87</v>
      </c>
      <c r="Z72" s="48" t="s">
        <v>87</v>
      </c>
      <c r="AA72" s="48" t="s">
        <v>87</v>
      </c>
      <c r="AB72" s="48" t="s">
        <v>87</v>
      </c>
    </row>
    <row r="73" spans="1:28" customFormat="1" x14ac:dyDescent="0.2">
      <c r="A73" s="45" t="s">
        <v>29</v>
      </c>
      <c r="B73" s="45" t="s">
        <v>39</v>
      </c>
      <c r="C73" s="45" t="s">
        <v>36</v>
      </c>
      <c r="D73" s="45">
        <v>2</v>
      </c>
      <c r="E73" s="63">
        <f t="shared" si="22"/>
        <v>160</v>
      </c>
      <c r="F73" s="49">
        <f t="shared" si="23"/>
        <v>0</v>
      </c>
      <c r="G73" s="49">
        <f t="shared" si="23"/>
        <v>0</v>
      </c>
      <c r="H73" s="48" t="s">
        <v>87</v>
      </c>
      <c r="I73" s="49">
        <f t="shared" ref="I73:J73" si="33">(H10-$D10)*$D73</f>
        <v>0</v>
      </c>
      <c r="J73" s="49">
        <f t="shared" si="33"/>
        <v>-160</v>
      </c>
      <c r="K73" s="48" t="s">
        <v>87</v>
      </c>
      <c r="L73" s="48" t="s">
        <v>87</v>
      </c>
      <c r="M73" s="48" t="s">
        <v>87</v>
      </c>
      <c r="N73" s="48" t="s">
        <v>87</v>
      </c>
      <c r="O73" s="48" t="s">
        <v>87</v>
      </c>
      <c r="P73" s="48" t="s">
        <v>87</v>
      </c>
      <c r="Q73" s="48" t="s">
        <v>87</v>
      </c>
      <c r="R73" s="49">
        <f t="shared" ref="R73:S73" si="34">(Q10-$D10)*$D73</f>
        <v>156</v>
      </c>
      <c r="S73" s="49">
        <f t="shared" si="34"/>
        <v>156</v>
      </c>
      <c r="T73" s="48" t="s">
        <v>87</v>
      </c>
      <c r="U73" s="48" t="s">
        <v>87</v>
      </c>
      <c r="V73" s="48" t="s">
        <v>87</v>
      </c>
      <c r="W73" s="48" t="s">
        <v>87</v>
      </c>
      <c r="X73" s="48" t="s">
        <v>87</v>
      </c>
      <c r="Y73" s="48" t="s">
        <v>87</v>
      </c>
      <c r="Z73" s="48" t="s">
        <v>87</v>
      </c>
      <c r="AA73" s="48" t="s">
        <v>87</v>
      </c>
      <c r="AB73" s="48" t="s">
        <v>87</v>
      </c>
    </row>
    <row r="74" spans="1:28" customFormat="1" x14ac:dyDescent="0.2">
      <c r="A74" s="45" t="s">
        <v>29</v>
      </c>
      <c r="B74" s="45" t="s">
        <v>40</v>
      </c>
      <c r="C74" s="45" t="s">
        <v>36</v>
      </c>
      <c r="D74" s="45">
        <v>2</v>
      </c>
      <c r="E74" s="63">
        <f t="shared" si="22"/>
        <v>250</v>
      </c>
      <c r="F74" s="49">
        <f t="shared" si="23"/>
        <v>0</v>
      </c>
      <c r="G74" s="49">
        <f t="shared" si="23"/>
        <v>0</v>
      </c>
      <c r="H74" s="48" t="s">
        <v>87</v>
      </c>
      <c r="I74" s="49">
        <f t="shared" ref="I74" si="35">(H11-$D11)*$D74</f>
        <v>0</v>
      </c>
      <c r="J74" s="48" t="s">
        <v>87</v>
      </c>
      <c r="K74" s="48" t="s">
        <v>87</v>
      </c>
      <c r="L74" s="48" t="s">
        <v>87</v>
      </c>
      <c r="M74" s="48" t="s">
        <v>87</v>
      </c>
      <c r="N74" s="48" t="s">
        <v>87</v>
      </c>
      <c r="O74" s="48" t="s">
        <v>87</v>
      </c>
      <c r="P74" s="48" t="s">
        <v>87</v>
      </c>
      <c r="Q74" s="48" t="s">
        <v>87</v>
      </c>
      <c r="R74" s="48" t="s">
        <v>87</v>
      </c>
      <c r="S74" s="48" t="s">
        <v>87</v>
      </c>
      <c r="T74" s="48" t="s">
        <v>87</v>
      </c>
      <c r="U74" s="48" t="s">
        <v>87</v>
      </c>
      <c r="V74" s="48" t="s">
        <v>87</v>
      </c>
      <c r="W74" s="48" t="s">
        <v>87</v>
      </c>
      <c r="X74" s="48" t="s">
        <v>87</v>
      </c>
      <c r="Y74" s="48" t="s">
        <v>87</v>
      </c>
      <c r="Z74" s="48" t="s">
        <v>87</v>
      </c>
      <c r="AA74" s="48" t="s">
        <v>87</v>
      </c>
      <c r="AB74" s="48" t="s">
        <v>87</v>
      </c>
    </row>
    <row r="75" spans="1:28" customFormat="1" x14ac:dyDescent="0.2">
      <c r="A75" s="45" t="s">
        <v>29</v>
      </c>
      <c r="B75" s="45" t="s">
        <v>41</v>
      </c>
      <c r="C75" s="45" t="s">
        <v>42</v>
      </c>
      <c r="D75" s="45">
        <v>2</v>
      </c>
      <c r="E75" s="63">
        <f t="shared" si="22"/>
        <v>136</v>
      </c>
      <c r="F75" s="49">
        <f t="shared" si="23"/>
        <v>0</v>
      </c>
      <c r="G75" s="49">
        <f t="shared" si="23"/>
        <v>0</v>
      </c>
      <c r="H75" s="48" t="s">
        <v>87</v>
      </c>
      <c r="I75" s="48" t="s">
        <v>87</v>
      </c>
      <c r="J75" s="49">
        <f t="shared" ref="J75" si="36">(I12-$D12)*$D75</f>
        <v>-136</v>
      </c>
      <c r="K75" s="48" t="s">
        <v>87</v>
      </c>
      <c r="L75" s="48" t="s">
        <v>87</v>
      </c>
      <c r="M75" s="49">
        <f t="shared" ref="M75:T75" si="37">(L12-$D12)*$D75</f>
        <v>-136</v>
      </c>
      <c r="N75" s="49">
        <f t="shared" si="37"/>
        <v>0</v>
      </c>
      <c r="O75" s="49">
        <f t="shared" si="37"/>
        <v>-123.4</v>
      </c>
      <c r="P75" s="49">
        <f t="shared" si="37"/>
        <v>45</v>
      </c>
      <c r="Q75" s="49">
        <f t="shared" si="37"/>
        <v>-136</v>
      </c>
      <c r="R75" s="49">
        <f t="shared" si="37"/>
        <v>20</v>
      </c>
      <c r="S75" s="49">
        <f t="shared" si="37"/>
        <v>20</v>
      </c>
      <c r="T75" s="49">
        <f t="shared" si="37"/>
        <v>42.199999999999989</v>
      </c>
      <c r="U75" s="48" t="s">
        <v>87</v>
      </c>
      <c r="V75" s="48" t="s">
        <v>87</v>
      </c>
      <c r="W75" s="48" t="s">
        <v>87</v>
      </c>
      <c r="X75" s="48" t="s">
        <v>87</v>
      </c>
      <c r="Y75" s="48" t="s">
        <v>87</v>
      </c>
      <c r="Z75" s="48" t="s">
        <v>87</v>
      </c>
      <c r="AA75" s="48" t="s">
        <v>87</v>
      </c>
      <c r="AB75" s="48" t="s">
        <v>87</v>
      </c>
    </row>
    <row r="76" spans="1:28" customFormat="1" x14ac:dyDescent="0.2">
      <c r="A76" s="45" t="s">
        <v>29</v>
      </c>
      <c r="B76" s="45" t="s">
        <v>43</v>
      </c>
      <c r="C76" s="45" t="s">
        <v>44</v>
      </c>
      <c r="D76" s="45">
        <v>2</v>
      </c>
      <c r="E76" s="63">
        <f t="shared" si="22"/>
        <v>170</v>
      </c>
      <c r="F76" s="49">
        <f t="shared" si="23"/>
        <v>0</v>
      </c>
      <c r="G76" s="49">
        <f t="shared" si="23"/>
        <v>0</v>
      </c>
      <c r="H76" s="48" t="s">
        <v>87</v>
      </c>
      <c r="I76" s="49">
        <f t="shared" ref="I76:J76" si="38">(H13-$D13)*$D76</f>
        <v>0</v>
      </c>
      <c r="J76" s="49">
        <f t="shared" si="38"/>
        <v>-170</v>
      </c>
      <c r="K76" s="48" t="s">
        <v>87</v>
      </c>
      <c r="L76" s="48" t="s">
        <v>87</v>
      </c>
      <c r="M76" s="49">
        <f t="shared" ref="M76:T76" si="39">(L13-$D13)*$D76</f>
        <v>-170</v>
      </c>
      <c r="N76" s="49">
        <f t="shared" si="39"/>
        <v>146</v>
      </c>
      <c r="O76" s="49">
        <f t="shared" si="39"/>
        <v>-26.900000000000006</v>
      </c>
      <c r="P76" s="49">
        <f t="shared" si="39"/>
        <v>77.199999999999989</v>
      </c>
      <c r="Q76" s="49">
        <f t="shared" si="39"/>
        <v>-170</v>
      </c>
      <c r="R76" s="49">
        <f t="shared" si="39"/>
        <v>126</v>
      </c>
      <c r="S76" s="49">
        <f t="shared" si="39"/>
        <v>126</v>
      </c>
      <c r="T76" s="49">
        <f t="shared" si="39"/>
        <v>8.1999999999999886</v>
      </c>
      <c r="U76" s="48" t="s">
        <v>87</v>
      </c>
      <c r="V76" s="48" t="s">
        <v>87</v>
      </c>
      <c r="W76" s="48" t="s">
        <v>87</v>
      </c>
      <c r="X76" s="48" t="s">
        <v>87</v>
      </c>
      <c r="Y76" s="48" t="s">
        <v>87</v>
      </c>
      <c r="Z76" s="48" t="s">
        <v>87</v>
      </c>
      <c r="AA76" s="49">
        <f>(Z13-$D13)*$D76</f>
        <v>56</v>
      </c>
      <c r="AB76" s="49">
        <f>(AA13-$D13)*$D76</f>
        <v>-114</v>
      </c>
    </row>
    <row r="77" spans="1:28" customFormat="1" x14ac:dyDescent="0.2">
      <c r="A77" s="45" t="s">
        <v>29</v>
      </c>
      <c r="B77" s="45" t="s">
        <v>45</v>
      </c>
      <c r="C77" s="45" t="s">
        <v>31</v>
      </c>
      <c r="D77" s="45">
        <v>2</v>
      </c>
      <c r="E77" s="63">
        <f t="shared" si="22"/>
        <v>136</v>
      </c>
      <c r="F77" s="49">
        <f t="shared" si="23"/>
        <v>0</v>
      </c>
      <c r="G77" s="49">
        <f t="shared" si="23"/>
        <v>0</v>
      </c>
      <c r="H77" s="48" t="s">
        <v>87</v>
      </c>
      <c r="I77" s="49">
        <f t="shared" ref="I77:Z77" si="40">(H14-$D14)*$D77</f>
        <v>0</v>
      </c>
      <c r="J77" s="49">
        <f t="shared" si="40"/>
        <v>-136</v>
      </c>
      <c r="K77" s="49">
        <f t="shared" si="40"/>
        <v>0</v>
      </c>
      <c r="L77" s="49">
        <f t="shared" si="40"/>
        <v>0</v>
      </c>
      <c r="M77" s="49">
        <f t="shared" si="40"/>
        <v>-76</v>
      </c>
      <c r="N77" s="49">
        <f t="shared" si="40"/>
        <v>60</v>
      </c>
      <c r="O77" s="49">
        <f t="shared" si="40"/>
        <v>-64</v>
      </c>
      <c r="P77" s="49">
        <f t="shared" si="40"/>
        <v>35.400000000000006</v>
      </c>
      <c r="Q77" s="49">
        <f t="shared" si="40"/>
        <v>-76</v>
      </c>
      <c r="R77" s="49">
        <f t="shared" si="40"/>
        <v>80</v>
      </c>
      <c r="S77" s="49">
        <f t="shared" si="40"/>
        <v>80</v>
      </c>
      <c r="T77" s="49">
        <f t="shared" si="40"/>
        <v>102.19999999999999</v>
      </c>
      <c r="U77" s="49">
        <f t="shared" si="40"/>
        <v>0</v>
      </c>
      <c r="V77" s="49">
        <f t="shared" si="40"/>
        <v>0</v>
      </c>
      <c r="W77" s="49">
        <f t="shared" si="40"/>
        <v>0</v>
      </c>
      <c r="X77" s="49">
        <f t="shared" si="40"/>
        <v>0</v>
      </c>
      <c r="Y77" s="49">
        <f t="shared" si="40"/>
        <v>0</v>
      </c>
      <c r="Z77" s="49">
        <f t="shared" si="40"/>
        <v>0</v>
      </c>
      <c r="AA77" s="48" t="s">
        <v>87</v>
      </c>
      <c r="AB77" s="48" t="s">
        <v>87</v>
      </c>
    </row>
    <row r="78" spans="1:28" customFormat="1" x14ac:dyDescent="0.2">
      <c r="A78" s="45" t="s">
        <v>29</v>
      </c>
      <c r="B78" s="45" t="s">
        <v>46</v>
      </c>
      <c r="C78" s="45" t="s">
        <v>47</v>
      </c>
      <c r="D78" s="45">
        <v>2</v>
      </c>
      <c r="E78" s="63">
        <f t="shared" si="22"/>
        <v>136</v>
      </c>
      <c r="F78" s="49">
        <f t="shared" si="23"/>
        <v>0</v>
      </c>
      <c r="G78" s="49">
        <f t="shared" si="23"/>
        <v>0</v>
      </c>
      <c r="H78" s="48" t="s">
        <v>87</v>
      </c>
      <c r="I78" s="49">
        <f t="shared" ref="I78:J78" si="41">(H15-$D15)*$D78</f>
        <v>0</v>
      </c>
      <c r="J78" s="49">
        <f t="shared" si="41"/>
        <v>-136</v>
      </c>
      <c r="K78" s="48" t="s">
        <v>87</v>
      </c>
      <c r="L78" s="48" t="s">
        <v>87</v>
      </c>
      <c r="M78" s="48" t="s">
        <v>87</v>
      </c>
      <c r="N78" s="48" t="s">
        <v>87</v>
      </c>
      <c r="O78" s="48" t="s">
        <v>87</v>
      </c>
      <c r="P78" s="48" t="s">
        <v>87</v>
      </c>
      <c r="Q78" s="49">
        <f t="shared" ref="Q78:T78" si="42">(P15-$D15)*$D78</f>
        <v>-76</v>
      </c>
      <c r="R78" s="49">
        <f t="shared" si="42"/>
        <v>80</v>
      </c>
      <c r="S78" s="49">
        <f t="shared" si="42"/>
        <v>80</v>
      </c>
      <c r="T78" s="49">
        <f t="shared" si="42"/>
        <v>102.19999999999999</v>
      </c>
      <c r="U78" s="48" t="s">
        <v>87</v>
      </c>
      <c r="V78" s="48" t="s">
        <v>87</v>
      </c>
      <c r="W78" s="48" t="s">
        <v>87</v>
      </c>
      <c r="X78" s="48" t="s">
        <v>87</v>
      </c>
      <c r="Y78" s="48" t="s">
        <v>87</v>
      </c>
      <c r="Z78" s="48" t="s">
        <v>87</v>
      </c>
      <c r="AA78" s="48" t="s">
        <v>87</v>
      </c>
      <c r="AB78" s="48" t="s">
        <v>87</v>
      </c>
    </row>
    <row r="79" spans="1:28" customFormat="1" x14ac:dyDescent="0.2">
      <c r="A79" s="45" t="s">
        <v>29</v>
      </c>
      <c r="B79" s="45" t="s">
        <v>48</v>
      </c>
      <c r="C79" s="45" t="s">
        <v>49</v>
      </c>
      <c r="D79" s="45">
        <v>2</v>
      </c>
      <c r="E79" s="63">
        <f t="shared" si="22"/>
        <v>136</v>
      </c>
      <c r="F79" s="49">
        <f t="shared" si="23"/>
        <v>0</v>
      </c>
      <c r="G79" s="49">
        <f t="shared" si="23"/>
        <v>0</v>
      </c>
      <c r="H79" s="48" t="s">
        <v>87</v>
      </c>
      <c r="I79" s="49">
        <f t="shared" ref="I79:J79" si="43">(H16-$D16)*$D79</f>
        <v>0</v>
      </c>
      <c r="J79" s="49">
        <f t="shared" si="43"/>
        <v>-136</v>
      </c>
      <c r="K79" s="48" t="s">
        <v>87</v>
      </c>
      <c r="L79" s="48" t="s">
        <v>87</v>
      </c>
      <c r="M79" s="48" t="s">
        <v>87</v>
      </c>
      <c r="N79" s="48" t="s">
        <v>87</v>
      </c>
      <c r="O79" s="48" t="s">
        <v>87</v>
      </c>
      <c r="P79" s="48" t="s">
        <v>87</v>
      </c>
      <c r="Q79" s="49">
        <f t="shared" ref="Q79:T79" si="44">(P16-$D16)*$D79</f>
        <v>-136</v>
      </c>
      <c r="R79" s="49">
        <f t="shared" si="44"/>
        <v>20</v>
      </c>
      <c r="S79" s="49">
        <f t="shared" si="44"/>
        <v>20</v>
      </c>
      <c r="T79" s="49">
        <f t="shared" si="44"/>
        <v>42.199999999999989</v>
      </c>
      <c r="U79" s="48" t="s">
        <v>87</v>
      </c>
      <c r="V79" s="48" t="s">
        <v>87</v>
      </c>
      <c r="W79" s="48" t="s">
        <v>87</v>
      </c>
      <c r="X79" s="48" t="s">
        <v>87</v>
      </c>
      <c r="Y79" s="48" t="s">
        <v>87</v>
      </c>
      <c r="Z79" s="48" t="s">
        <v>87</v>
      </c>
      <c r="AA79" s="48" t="s">
        <v>87</v>
      </c>
      <c r="AB79" s="48" t="s">
        <v>87</v>
      </c>
    </row>
    <row r="80" spans="1:28" customFormat="1" x14ac:dyDescent="0.2">
      <c r="A80" s="45" t="s">
        <v>67</v>
      </c>
      <c r="B80" s="45" t="s">
        <v>68</v>
      </c>
      <c r="C80" s="45" t="s">
        <v>31</v>
      </c>
      <c r="D80" s="45">
        <v>2</v>
      </c>
      <c r="E80" s="63">
        <f t="shared" si="22"/>
        <v>112</v>
      </c>
      <c r="F80" s="49">
        <f t="shared" si="23"/>
        <v>0</v>
      </c>
      <c r="G80" s="49">
        <f t="shared" si="23"/>
        <v>0</v>
      </c>
      <c r="H80" s="48" t="s">
        <v>87</v>
      </c>
      <c r="I80" s="48" t="s">
        <v>87</v>
      </c>
      <c r="J80" s="49">
        <f t="shared" ref="J80" si="45">(I17-$D17)*$D80</f>
        <v>-112</v>
      </c>
      <c r="K80" s="48" t="s">
        <v>87</v>
      </c>
      <c r="L80" s="48" t="s">
        <v>87</v>
      </c>
      <c r="M80" s="49">
        <f t="shared" ref="M80:P80" si="46">(L17-$D17)*$D80</f>
        <v>-52</v>
      </c>
      <c r="N80" s="49">
        <f t="shared" si="46"/>
        <v>40</v>
      </c>
      <c r="O80" s="49">
        <f t="shared" si="46"/>
        <v>-40</v>
      </c>
      <c r="P80" s="49">
        <f t="shared" si="46"/>
        <v>55.599999999999994</v>
      </c>
      <c r="Q80" s="48" t="s">
        <v>87</v>
      </c>
      <c r="R80" s="48" t="s">
        <v>87</v>
      </c>
      <c r="S80" s="48" t="s">
        <v>87</v>
      </c>
      <c r="T80" s="48" t="s">
        <v>87</v>
      </c>
      <c r="U80" s="48" t="s">
        <v>87</v>
      </c>
      <c r="V80" s="48" t="s">
        <v>87</v>
      </c>
      <c r="W80" s="48" t="s">
        <v>87</v>
      </c>
      <c r="X80" s="48" t="s">
        <v>87</v>
      </c>
      <c r="Y80" s="48" t="s">
        <v>87</v>
      </c>
      <c r="Z80" s="48" t="s">
        <v>87</v>
      </c>
      <c r="AA80" s="48" t="s">
        <v>87</v>
      </c>
      <c r="AB80" s="48" t="s">
        <v>87</v>
      </c>
    </row>
    <row r="81" spans="1:28" x14ac:dyDescent="0.2">
      <c r="A81" s="45" t="s">
        <v>67</v>
      </c>
      <c r="B81" s="45" t="s">
        <v>69</v>
      </c>
      <c r="C81" s="45" t="s">
        <v>36</v>
      </c>
      <c r="D81" s="45">
        <v>2</v>
      </c>
      <c r="E81" s="63">
        <f t="shared" si="22"/>
        <v>112</v>
      </c>
      <c r="F81" s="49">
        <f t="shared" si="23"/>
        <v>0</v>
      </c>
      <c r="G81" s="49">
        <f t="shared" si="23"/>
        <v>0</v>
      </c>
      <c r="H81" s="49">
        <f t="shared" ref="H81" si="47">(G18-$D18)*$D81</f>
        <v>30</v>
      </c>
      <c r="I81" s="48" t="s">
        <v>87</v>
      </c>
      <c r="J81" s="49">
        <f t="shared" ref="J81" si="48">(I18-$D18)*$D81</f>
        <v>-112</v>
      </c>
      <c r="K81" s="48" t="s">
        <v>87</v>
      </c>
      <c r="L81" s="48" t="s">
        <v>87</v>
      </c>
      <c r="M81" s="49">
        <f t="shared" ref="M81:P81" si="49">(L18-$D18)*$D81</f>
        <v>-112</v>
      </c>
      <c r="N81" s="49">
        <f t="shared" si="49"/>
        <v>-20</v>
      </c>
      <c r="O81" s="49">
        <f t="shared" si="49"/>
        <v>-100.6</v>
      </c>
      <c r="P81" s="49">
        <f t="shared" si="49"/>
        <v>-4.4000000000000057</v>
      </c>
      <c r="Q81" s="48" t="s">
        <v>87</v>
      </c>
      <c r="R81" s="48" t="s">
        <v>87</v>
      </c>
      <c r="S81" s="48" t="s">
        <v>87</v>
      </c>
      <c r="T81" s="48" t="s">
        <v>87</v>
      </c>
      <c r="U81" s="48" t="s">
        <v>87</v>
      </c>
      <c r="V81" s="48" t="s">
        <v>87</v>
      </c>
      <c r="W81" s="48" t="s">
        <v>87</v>
      </c>
      <c r="X81" s="48" t="s">
        <v>87</v>
      </c>
      <c r="Y81" s="48" t="s">
        <v>87</v>
      </c>
      <c r="Z81" s="48" t="s">
        <v>87</v>
      </c>
      <c r="AA81" s="48" t="s">
        <v>87</v>
      </c>
      <c r="AB81" s="48" t="s">
        <v>87</v>
      </c>
    </row>
    <row r="82" spans="1:28" x14ac:dyDescent="0.2">
      <c r="A82" s="45" t="s">
        <v>67</v>
      </c>
      <c r="B82" s="45" t="s">
        <v>70</v>
      </c>
      <c r="C82" s="45" t="s">
        <v>36</v>
      </c>
      <c r="D82" s="45">
        <v>2</v>
      </c>
      <c r="E82" s="63">
        <f t="shared" si="22"/>
        <v>112</v>
      </c>
      <c r="F82" s="49">
        <f t="shared" si="23"/>
        <v>0</v>
      </c>
      <c r="G82" s="49">
        <f t="shared" si="23"/>
        <v>0</v>
      </c>
      <c r="H82" s="49">
        <f t="shared" ref="H82" si="50">(G19-$D19)*$D82</f>
        <v>30</v>
      </c>
      <c r="I82" s="48" t="s">
        <v>87</v>
      </c>
      <c r="J82" s="49">
        <f t="shared" ref="J82" si="51">(I19-$D19)*$D82</f>
        <v>-112</v>
      </c>
      <c r="K82" s="48" t="s">
        <v>87</v>
      </c>
      <c r="L82" s="48" t="s">
        <v>87</v>
      </c>
      <c r="M82" s="49">
        <f t="shared" ref="M82:P82" si="52">(L19-$D19)*$D82</f>
        <v>-112</v>
      </c>
      <c r="N82" s="49">
        <f t="shared" si="52"/>
        <v>-20</v>
      </c>
      <c r="O82" s="49">
        <f t="shared" si="52"/>
        <v>-100.6</v>
      </c>
      <c r="P82" s="49">
        <f t="shared" si="52"/>
        <v>-4.4000000000000057</v>
      </c>
      <c r="Q82" s="48" t="s">
        <v>87</v>
      </c>
      <c r="R82" s="48" t="s">
        <v>87</v>
      </c>
      <c r="S82" s="48" t="s">
        <v>87</v>
      </c>
      <c r="T82" s="48" t="s">
        <v>87</v>
      </c>
      <c r="U82" s="48" t="s">
        <v>87</v>
      </c>
      <c r="V82" s="48" t="s">
        <v>87</v>
      </c>
      <c r="W82" s="48" t="s">
        <v>87</v>
      </c>
      <c r="X82" s="48" t="s">
        <v>87</v>
      </c>
      <c r="Y82" s="48" t="s">
        <v>87</v>
      </c>
      <c r="Z82" s="48" t="s">
        <v>87</v>
      </c>
      <c r="AA82" s="48" t="s">
        <v>87</v>
      </c>
      <c r="AB82" s="48" t="s">
        <v>87</v>
      </c>
    </row>
    <row r="83" spans="1:28" x14ac:dyDescent="0.2">
      <c r="A83" s="45" t="s">
        <v>67</v>
      </c>
      <c r="B83" s="45" t="s">
        <v>71</v>
      </c>
      <c r="C83" s="45" t="s">
        <v>49</v>
      </c>
      <c r="D83" s="45">
        <v>2</v>
      </c>
      <c r="E83" s="63">
        <f t="shared" si="22"/>
        <v>112</v>
      </c>
      <c r="F83" s="49">
        <f t="shared" si="23"/>
        <v>0</v>
      </c>
      <c r="G83" s="49">
        <f t="shared" si="23"/>
        <v>0</v>
      </c>
      <c r="H83" s="48" t="s">
        <v>87</v>
      </c>
      <c r="I83" s="48" t="s">
        <v>87</v>
      </c>
      <c r="J83" s="49">
        <f t="shared" ref="J83" si="53">(I20-$D20)*$D83</f>
        <v>-112</v>
      </c>
      <c r="K83" s="48" t="s">
        <v>87</v>
      </c>
      <c r="L83" s="48" t="s">
        <v>87</v>
      </c>
      <c r="M83" s="49">
        <f t="shared" ref="M83:P83" si="54">(L20-$D20)*$D83</f>
        <v>-112</v>
      </c>
      <c r="N83" s="49">
        <f t="shared" si="54"/>
        <v>-20</v>
      </c>
      <c r="O83" s="49">
        <f t="shared" si="54"/>
        <v>-100.6</v>
      </c>
      <c r="P83" s="49">
        <f t="shared" si="54"/>
        <v>-4.4000000000000057</v>
      </c>
      <c r="Q83" s="48" t="s">
        <v>87</v>
      </c>
      <c r="R83" s="48" t="s">
        <v>87</v>
      </c>
      <c r="S83" s="48" t="s">
        <v>87</v>
      </c>
      <c r="T83" s="48" t="s">
        <v>87</v>
      </c>
      <c r="U83" s="48" t="s">
        <v>87</v>
      </c>
      <c r="V83" s="48" t="s">
        <v>87</v>
      </c>
      <c r="W83" s="48" t="s">
        <v>87</v>
      </c>
      <c r="X83" s="48" t="s">
        <v>87</v>
      </c>
      <c r="Y83" s="48" t="s">
        <v>87</v>
      </c>
      <c r="Z83" s="48" t="s">
        <v>87</v>
      </c>
      <c r="AA83" s="48" t="s">
        <v>87</v>
      </c>
      <c r="AB83" s="48" t="s">
        <v>87</v>
      </c>
    </row>
    <row r="84" spans="1:28" x14ac:dyDescent="0.2">
      <c r="A84" s="45" t="s">
        <v>67</v>
      </c>
      <c r="B84" s="45" t="s">
        <v>72</v>
      </c>
      <c r="C84" s="45" t="s">
        <v>31</v>
      </c>
      <c r="D84" s="45">
        <v>2</v>
      </c>
      <c r="E84" s="63">
        <f t="shared" si="22"/>
        <v>112</v>
      </c>
      <c r="F84" s="49">
        <f t="shared" si="23"/>
        <v>0</v>
      </c>
      <c r="G84" s="49">
        <f t="shared" si="23"/>
        <v>0</v>
      </c>
      <c r="H84" s="48" t="s">
        <v>87</v>
      </c>
      <c r="I84" s="48" t="s">
        <v>87</v>
      </c>
      <c r="J84" s="49">
        <f t="shared" ref="J84" si="55">(I21-$D21)*$D84</f>
        <v>-112</v>
      </c>
      <c r="K84" s="48" t="s">
        <v>87</v>
      </c>
      <c r="L84" s="48" t="s">
        <v>87</v>
      </c>
      <c r="M84" s="49">
        <f t="shared" ref="M84:P84" si="56">(L21-$D21)*$D84</f>
        <v>-52</v>
      </c>
      <c r="N84" s="49">
        <f t="shared" si="56"/>
        <v>40</v>
      </c>
      <c r="O84" s="49">
        <f t="shared" si="56"/>
        <v>-40</v>
      </c>
      <c r="P84" s="49">
        <f t="shared" si="56"/>
        <v>55.599999999999994</v>
      </c>
      <c r="Q84" s="48" t="s">
        <v>87</v>
      </c>
      <c r="R84" s="48" t="s">
        <v>87</v>
      </c>
      <c r="S84" s="48" t="s">
        <v>87</v>
      </c>
      <c r="T84" s="48" t="s">
        <v>87</v>
      </c>
      <c r="U84" s="48" t="s">
        <v>87</v>
      </c>
      <c r="V84" s="48" t="s">
        <v>87</v>
      </c>
      <c r="W84" s="48" t="s">
        <v>87</v>
      </c>
      <c r="X84" s="48" t="s">
        <v>87</v>
      </c>
      <c r="Y84" s="48" t="s">
        <v>87</v>
      </c>
      <c r="Z84" s="48" t="s">
        <v>87</v>
      </c>
      <c r="AA84" s="48" t="s">
        <v>87</v>
      </c>
      <c r="AB84" s="48" t="s">
        <v>87</v>
      </c>
    </row>
    <row r="85" spans="1:28" x14ac:dyDescent="0.2">
      <c r="A85" s="45" t="s">
        <v>67</v>
      </c>
      <c r="B85" s="45" t="s">
        <v>73</v>
      </c>
      <c r="C85" s="45" t="s">
        <v>44</v>
      </c>
      <c r="D85" s="45">
        <v>2</v>
      </c>
      <c r="E85" s="63">
        <f t="shared" si="22"/>
        <v>126</v>
      </c>
      <c r="F85" s="49">
        <f t="shared" si="23"/>
        <v>0</v>
      </c>
      <c r="G85" s="49">
        <f t="shared" si="23"/>
        <v>0</v>
      </c>
      <c r="H85" s="49">
        <f t="shared" ref="H85" si="57">(G22-$D22)*$D85</f>
        <v>30</v>
      </c>
      <c r="I85" s="48" t="s">
        <v>87</v>
      </c>
      <c r="J85" s="49">
        <f t="shared" ref="J85" si="58">(I22-$D22)*$D85</f>
        <v>-126</v>
      </c>
      <c r="K85" s="48" t="s">
        <v>87</v>
      </c>
      <c r="L85" s="48" t="s">
        <v>87</v>
      </c>
      <c r="M85" s="49">
        <f t="shared" ref="M85:P85" si="59">(L22-$D22)*$D85</f>
        <v>-126</v>
      </c>
      <c r="N85" s="49">
        <f t="shared" si="59"/>
        <v>-34</v>
      </c>
      <c r="O85" s="49">
        <f t="shared" si="59"/>
        <v>-114.6</v>
      </c>
      <c r="P85" s="49">
        <f t="shared" si="59"/>
        <v>-18.400000000000006</v>
      </c>
      <c r="Q85" s="48" t="s">
        <v>87</v>
      </c>
      <c r="R85" s="48" t="s">
        <v>87</v>
      </c>
      <c r="S85" s="48" t="s">
        <v>87</v>
      </c>
      <c r="T85" s="48" t="s">
        <v>87</v>
      </c>
      <c r="U85" s="48" t="s">
        <v>87</v>
      </c>
      <c r="V85" s="48" t="s">
        <v>87</v>
      </c>
      <c r="W85" s="48" t="s">
        <v>87</v>
      </c>
      <c r="X85" s="48" t="s">
        <v>87</v>
      </c>
      <c r="Y85" s="48" t="s">
        <v>87</v>
      </c>
      <c r="Z85" s="48" t="s">
        <v>87</v>
      </c>
      <c r="AA85" s="48" t="s">
        <v>87</v>
      </c>
      <c r="AB85" s="48" t="s">
        <v>87</v>
      </c>
    </row>
    <row r="86" spans="1:28" x14ac:dyDescent="0.2">
      <c r="A86" s="45" t="s">
        <v>67</v>
      </c>
      <c r="B86" s="45" t="s">
        <v>74</v>
      </c>
      <c r="C86" s="45" t="s">
        <v>31</v>
      </c>
      <c r="D86" s="45">
        <v>2</v>
      </c>
      <c r="E86" s="63">
        <f t="shared" si="22"/>
        <v>112</v>
      </c>
      <c r="F86" s="49">
        <f t="shared" si="23"/>
        <v>0</v>
      </c>
      <c r="G86" s="49">
        <f t="shared" si="23"/>
        <v>0</v>
      </c>
      <c r="H86" s="49">
        <f t="shared" ref="H86" si="60">(G23-$D23)*$D86</f>
        <v>30</v>
      </c>
      <c r="I86" s="48" t="s">
        <v>87</v>
      </c>
      <c r="J86" s="49">
        <f t="shared" ref="J86:P86" si="61">(I23-$D23)*$D86</f>
        <v>-112</v>
      </c>
      <c r="K86" s="49">
        <f t="shared" si="61"/>
        <v>0</v>
      </c>
      <c r="L86" s="49">
        <f t="shared" si="61"/>
        <v>0</v>
      </c>
      <c r="M86" s="49">
        <f t="shared" si="61"/>
        <v>-52</v>
      </c>
      <c r="N86" s="49">
        <f t="shared" si="61"/>
        <v>40</v>
      </c>
      <c r="O86" s="49">
        <f t="shared" si="61"/>
        <v>-40</v>
      </c>
      <c r="P86" s="49">
        <f t="shared" si="61"/>
        <v>55.599999999999994</v>
      </c>
      <c r="Q86" s="48" t="s">
        <v>87</v>
      </c>
      <c r="R86" s="48" t="s">
        <v>87</v>
      </c>
      <c r="S86" s="48" t="s">
        <v>87</v>
      </c>
      <c r="T86" s="48" t="s">
        <v>87</v>
      </c>
      <c r="U86" s="49">
        <f t="shared" ref="U86:V86" si="62">(T23-$D23)*$D86</f>
        <v>0</v>
      </c>
      <c r="V86" s="49">
        <f t="shared" si="62"/>
        <v>0</v>
      </c>
      <c r="W86" s="48" t="s">
        <v>87</v>
      </c>
      <c r="X86" s="49">
        <f t="shared" ref="X86" si="63">(W23-$D23)*$D86</f>
        <v>0</v>
      </c>
      <c r="Y86" s="48" t="s">
        <v>87</v>
      </c>
      <c r="Z86" s="49">
        <f t="shared" ref="Z86" si="64">(Y23-$D23)*$D86</f>
        <v>0</v>
      </c>
      <c r="AA86" s="48" t="s">
        <v>87</v>
      </c>
      <c r="AB86" s="48" t="s">
        <v>87</v>
      </c>
    </row>
    <row r="87" spans="1:28" x14ac:dyDescent="0.2">
      <c r="A87" s="45" t="s">
        <v>67</v>
      </c>
      <c r="B87" s="45" t="s">
        <v>75</v>
      </c>
      <c r="C87" s="45" t="s">
        <v>31</v>
      </c>
      <c r="D87" s="45">
        <v>2</v>
      </c>
      <c r="E87" s="63">
        <f t="shared" si="22"/>
        <v>112</v>
      </c>
      <c r="F87" s="49">
        <f t="shared" si="23"/>
        <v>0</v>
      </c>
      <c r="G87" s="49">
        <f t="shared" si="23"/>
        <v>0</v>
      </c>
      <c r="H87" s="49">
        <f t="shared" ref="H87" si="65">(G24-$D24)*$D87</f>
        <v>30</v>
      </c>
      <c r="I87" s="48" t="s">
        <v>87</v>
      </c>
      <c r="J87" s="49">
        <f t="shared" ref="J87:P87" si="66">(I24-$D24)*$D87</f>
        <v>-112</v>
      </c>
      <c r="K87" s="49">
        <f t="shared" si="66"/>
        <v>0</v>
      </c>
      <c r="L87" s="49">
        <f t="shared" si="66"/>
        <v>0</v>
      </c>
      <c r="M87" s="49">
        <f t="shared" si="66"/>
        <v>-52</v>
      </c>
      <c r="N87" s="49">
        <f t="shared" si="66"/>
        <v>40</v>
      </c>
      <c r="O87" s="49">
        <f t="shared" si="66"/>
        <v>-40</v>
      </c>
      <c r="P87" s="49">
        <f t="shared" si="66"/>
        <v>55.599999999999994</v>
      </c>
      <c r="Q87" s="48" t="s">
        <v>87</v>
      </c>
      <c r="R87" s="48" t="s">
        <v>87</v>
      </c>
      <c r="S87" s="48" t="s">
        <v>87</v>
      </c>
      <c r="T87" s="48" t="s">
        <v>87</v>
      </c>
      <c r="U87" s="49">
        <f t="shared" ref="U87:V87" si="67">(T24-$D24)*$D87</f>
        <v>0</v>
      </c>
      <c r="V87" s="49">
        <f t="shared" si="67"/>
        <v>0</v>
      </c>
      <c r="W87" s="48" t="s">
        <v>87</v>
      </c>
      <c r="X87" s="49">
        <f t="shared" ref="X87" si="68">(W24-$D24)*$D87</f>
        <v>0</v>
      </c>
      <c r="Y87" s="48" t="s">
        <v>87</v>
      </c>
      <c r="Z87" s="49">
        <f t="shared" ref="Z87" si="69">(Y24-$D24)*$D87</f>
        <v>0</v>
      </c>
      <c r="AA87" s="48" t="s">
        <v>87</v>
      </c>
      <c r="AB87" s="48" t="s">
        <v>87</v>
      </c>
    </row>
    <row r="88" spans="1:28" x14ac:dyDescent="0.2">
      <c r="A88" s="45" t="s">
        <v>67</v>
      </c>
      <c r="B88" s="45" t="s">
        <v>76</v>
      </c>
      <c r="C88" s="45" t="s">
        <v>31</v>
      </c>
      <c r="D88" s="45">
        <v>2</v>
      </c>
      <c r="E88" s="63">
        <f t="shared" si="22"/>
        <v>112</v>
      </c>
      <c r="F88" s="49">
        <f t="shared" si="23"/>
        <v>0</v>
      </c>
      <c r="G88" s="49">
        <f t="shared" si="23"/>
        <v>0</v>
      </c>
      <c r="H88" s="48" t="s">
        <v>87</v>
      </c>
      <c r="I88" s="48" t="s">
        <v>87</v>
      </c>
      <c r="J88" s="49">
        <f t="shared" ref="J88" si="70">(I25-$D25)*$D88</f>
        <v>-112</v>
      </c>
      <c r="K88" s="48" t="s">
        <v>87</v>
      </c>
      <c r="L88" s="48" t="s">
        <v>87</v>
      </c>
      <c r="M88" s="49">
        <f t="shared" ref="M88:P88" si="71">(L25-$D25)*$D88</f>
        <v>-52</v>
      </c>
      <c r="N88" s="49">
        <f t="shared" si="71"/>
        <v>40</v>
      </c>
      <c r="O88" s="49">
        <f t="shared" si="71"/>
        <v>-40</v>
      </c>
      <c r="P88" s="49">
        <f t="shared" si="71"/>
        <v>55.599999999999994</v>
      </c>
      <c r="Q88" s="48" t="s">
        <v>87</v>
      </c>
      <c r="R88" s="48" t="s">
        <v>87</v>
      </c>
      <c r="S88" s="48" t="s">
        <v>87</v>
      </c>
      <c r="T88" s="48" t="s">
        <v>87</v>
      </c>
      <c r="U88" s="48" t="s">
        <v>87</v>
      </c>
      <c r="V88" s="48" t="s">
        <v>87</v>
      </c>
      <c r="W88" s="48" t="s">
        <v>87</v>
      </c>
      <c r="X88" s="48" t="s">
        <v>87</v>
      </c>
      <c r="Y88" s="48" t="s">
        <v>87</v>
      </c>
      <c r="Z88" s="48" t="s">
        <v>87</v>
      </c>
      <c r="AA88" s="48" t="s">
        <v>87</v>
      </c>
      <c r="AB88" s="48" t="s">
        <v>87</v>
      </c>
    </row>
    <row r="89" spans="1:28" x14ac:dyDescent="0.2">
      <c r="A89" s="45" t="s">
        <v>67</v>
      </c>
      <c r="B89" s="45" t="s">
        <v>77</v>
      </c>
      <c r="C89" s="45" t="s">
        <v>31</v>
      </c>
      <c r="D89" s="45">
        <v>2</v>
      </c>
      <c r="E89" s="63">
        <f t="shared" si="22"/>
        <v>112</v>
      </c>
      <c r="F89" s="49">
        <f t="shared" si="23"/>
        <v>0</v>
      </c>
      <c r="G89" s="49">
        <f t="shared" si="23"/>
        <v>0</v>
      </c>
      <c r="H89" s="49">
        <f>(G26-$D26)*$D89</f>
        <v>30</v>
      </c>
      <c r="I89" s="48" t="s">
        <v>87</v>
      </c>
      <c r="J89" s="49">
        <f t="shared" ref="J89" si="72">(I26-$D26)*$D89</f>
        <v>-112</v>
      </c>
      <c r="K89" s="48" t="s">
        <v>87</v>
      </c>
      <c r="L89" s="48" t="s">
        <v>87</v>
      </c>
      <c r="M89" s="49">
        <f t="shared" ref="M89:P89" si="73">(L26-$D26)*$D89</f>
        <v>-52</v>
      </c>
      <c r="N89" s="49">
        <f t="shared" si="73"/>
        <v>40</v>
      </c>
      <c r="O89" s="49">
        <f t="shared" si="73"/>
        <v>-40</v>
      </c>
      <c r="P89" s="49">
        <f t="shared" si="73"/>
        <v>55.599999999999994</v>
      </c>
      <c r="Q89" s="48" t="s">
        <v>87</v>
      </c>
      <c r="R89" s="48" t="s">
        <v>87</v>
      </c>
      <c r="S89" s="48" t="s">
        <v>87</v>
      </c>
      <c r="T89" s="48" t="s">
        <v>87</v>
      </c>
      <c r="U89" s="48" t="s">
        <v>87</v>
      </c>
      <c r="V89" s="48" t="s">
        <v>87</v>
      </c>
      <c r="W89" s="48" t="s">
        <v>87</v>
      </c>
      <c r="X89" s="48" t="s">
        <v>87</v>
      </c>
      <c r="Y89" s="48" t="s">
        <v>87</v>
      </c>
      <c r="Z89" s="48" t="s">
        <v>87</v>
      </c>
      <c r="AA89" s="48" t="s">
        <v>87</v>
      </c>
      <c r="AB89" s="48" t="s">
        <v>87</v>
      </c>
    </row>
    <row r="90" spans="1:28" s="69" customFormat="1" x14ac:dyDescent="0.2">
      <c r="A90" s="88" t="s">
        <v>90</v>
      </c>
      <c r="B90" s="89"/>
      <c r="C90" s="90"/>
      <c r="D90" s="74"/>
      <c r="E90" s="75"/>
      <c r="F90" s="68"/>
      <c r="G90" s="68"/>
      <c r="H90" s="68"/>
      <c r="I90" s="48"/>
      <c r="J90" s="68"/>
      <c r="K90" s="48"/>
      <c r="L90" s="48"/>
      <c r="M90" s="68"/>
      <c r="N90" s="68"/>
      <c r="O90" s="68"/>
      <c r="P90" s="6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</row>
    <row r="91" spans="1:28" customFormat="1" x14ac:dyDescent="0.2">
      <c r="A91" s="45" t="s">
        <v>29</v>
      </c>
      <c r="B91" s="45" t="s">
        <v>30</v>
      </c>
      <c r="C91" s="45" t="s">
        <v>31</v>
      </c>
      <c r="D91" s="45">
        <v>1</v>
      </c>
      <c r="E91" s="63">
        <f>D5</f>
        <v>68</v>
      </c>
      <c r="F91" s="49">
        <f>(E5-$D5)*$D91+$D$1</f>
        <v>20</v>
      </c>
      <c r="G91" s="49">
        <f t="shared" ref="G91:V112" si="74">(F5-$D5)*$D91+$D$1</f>
        <v>20</v>
      </c>
      <c r="H91" s="48" t="s">
        <v>87</v>
      </c>
      <c r="I91" s="49">
        <f t="shared" si="74"/>
        <v>20</v>
      </c>
      <c r="J91" s="49">
        <f>(I5-$D5)*$D91</f>
        <v>-68</v>
      </c>
      <c r="K91" s="48" t="s">
        <v>87</v>
      </c>
      <c r="L91" s="48" t="s">
        <v>87</v>
      </c>
      <c r="M91" s="48" t="s">
        <v>87</v>
      </c>
      <c r="N91" s="48" t="s">
        <v>87</v>
      </c>
      <c r="O91" s="48" t="s">
        <v>87</v>
      </c>
      <c r="P91" s="48" t="s">
        <v>87</v>
      </c>
      <c r="Q91" s="49">
        <f t="shared" ref="Q91:T91" si="75">(P5-$D5)*$D91+$D$1</f>
        <v>-18</v>
      </c>
      <c r="R91" s="49">
        <f t="shared" si="75"/>
        <v>60</v>
      </c>
      <c r="S91" s="49">
        <f t="shared" si="75"/>
        <v>60</v>
      </c>
      <c r="T91" s="49">
        <f t="shared" si="75"/>
        <v>71.099999999999994</v>
      </c>
      <c r="U91" s="48" t="s">
        <v>87</v>
      </c>
      <c r="V91" s="48" t="s">
        <v>87</v>
      </c>
      <c r="W91" s="48" t="s">
        <v>87</v>
      </c>
      <c r="X91" s="48" t="s">
        <v>87</v>
      </c>
      <c r="Y91" s="48" t="s">
        <v>87</v>
      </c>
      <c r="Z91" s="48" t="s">
        <v>87</v>
      </c>
      <c r="AA91" s="48" t="s">
        <v>87</v>
      </c>
      <c r="AB91" s="48" t="s">
        <v>87</v>
      </c>
    </row>
    <row r="92" spans="1:28" customFormat="1" x14ac:dyDescent="0.2">
      <c r="A92" s="45" t="s">
        <v>29</v>
      </c>
      <c r="B92" s="45" t="s">
        <v>34</v>
      </c>
      <c r="C92" s="45" t="s">
        <v>31</v>
      </c>
      <c r="D92" s="45">
        <v>1</v>
      </c>
      <c r="E92" s="63">
        <f t="shared" ref="E92:E112" si="76">D6</f>
        <v>68</v>
      </c>
      <c r="F92" s="49">
        <f t="shared" ref="F92:F112" si="77">(E6-$D6)*$D92+$D$1</f>
        <v>20</v>
      </c>
      <c r="G92" s="49">
        <f t="shared" si="74"/>
        <v>20</v>
      </c>
      <c r="H92" s="48" t="s">
        <v>87</v>
      </c>
      <c r="I92" s="49">
        <f t="shared" si="74"/>
        <v>20</v>
      </c>
      <c r="J92" s="49">
        <f t="shared" ref="J92:L96" si="78">(I6-$D6)*$D92</f>
        <v>-68</v>
      </c>
      <c r="K92" s="49">
        <f t="shared" si="78"/>
        <v>0</v>
      </c>
      <c r="L92" s="49">
        <f t="shared" si="78"/>
        <v>0</v>
      </c>
      <c r="M92" s="49">
        <f t="shared" si="74"/>
        <v>-18</v>
      </c>
      <c r="N92" s="49">
        <f t="shared" si="74"/>
        <v>50</v>
      </c>
      <c r="O92" s="49">
        <f t="shared" si="74"/>
        <v>-12</v>
      </c>
      <c r="P92" s="49">
        <f t="shared" si="74"/>
        <v>37.700000000000003</v>
      </c>
      <c r="Q92" s="49">
        <f t="shared" ref="Q92:T92" si="79">(P6-$D6)*$D92+$D$1</f>
        <v>-18</v>
      </c>
      <c r="R92" s="49">
        <f t="shared" si="79"/>
        <v>60</v>
      </c>
      <c r="S92" s="49">
        <f t="shared" si="79"/>
        <v>60</v>
      </c>
      <c r="T92" s="49">
        <f t="shared" si="79"/>
        <v>71.099999999999994</v>
      </c>
      <c r="U92" s="49">
        <f t="shared" si="74"/>
        <v>20</v>
      </c>
      <c r="V92" s="49">
        <f t="shared" si="74"/>
        <v>20</v>
      </c>
      <c r="W92" s="49">
        <f t="shared" ref="W92" si="80">(V6-$D6)*$D92+$D$1</f>
        <v>20</v>
      </c>
      <c r="X92" s="48" t="s">
        <v>87</v>
      </c>
      <c r="Y92" s="48" t="s">
        <v>87</v>
      </c>
      <c r="Z92" s="48" t="s">
        <v>87</v>
      </c>
      <c r="AA92" s="48" t="s">
        <v>87</v>
      </c>
      <c r="AB92" s="48" t="s">
        <v>87</v>
      </c>
    </row>
    <row r="93" spans="1:28" customFormat="1" x14ac:dyDescent="0.2">
      <c r="A93" s="45" t="s">
        <v>29</v>
      </c>
      <c r="B93" s="45" t="s">
        <v>35</v>
      </c>
      <c r="C93" s="45" t="s">
        <v>36</v>
      </c>
      <c r="D93" s="45">
        <v>1</v>
      </c>
      <c r="E93" s="63">
        <f t="shared" si="76"/>
        <v>48</v>
      </c>
      <c r="F93" s="49">
        <f t="shared" si="77"/>
        <v>20</v>
      </c>
      <c r="G93" s="49">
        <f t="shared" si="74"/>
        <v>20</v>
      </c>
      <c r="H93" s="48" t="s">
        <v>87</v>
      </c>
      <c r="I93" s="48" t="s">
        <v>87</v>
      </c>
      <c r="J93" s="49">
        <f t="shared" si="78"/>
        <v>-48</v>
      </c>
      <c r="K93" s="48" t="s">
        <v>87</v>
      </c>
      <c r="L93" s="48" t="s">
        <v>87</v>
      </c>
      <c r="M93" s="48" t="s">
        <v>87</v>
      </c>
      <c r="N93" s="48" t="s">
        <v>87</v>
      </c>
      <c r="O93" s="48" t="s">
        <v>87</v>
      </c>
      <c r="P93" s="48" t="s">
        <v>87</v>
      </c>
      <c r="Q93" s="49">
        <f t="shared" ref="Q93:T93" si="81">(P7-$D7)*$D93+$D$1</f>
        <v>-19</v>
      </c>
      <c r="R93" s="49">
        <f t="shared" si="81"/>
        <v>50</v>
      </c>
      <c r="S93" s="49">
        <f t="shared" si="81"/>
        <v>50</v>
      </c>
      <c r="T93" s="49">
        <f t="shared" si="81"/>
        <v>50</v>
      </c>
      <c r="U93" s="48" t="s">
        <v>87</v>
      </c>
      <c r="V93" s="48" t="s">
        <v>87</v>
      </c>
      <c r="W93" s="48" t="s">
        <v>87</v>
      </c>
      <c r="X93" s="48" t="s">
        <v>87</v>
      </c>
      <c r="Y93" s="48" t="s">
        <v>87</v>
      </c>
      <c r="Z93" s="48" t="s">
        <v>87</v>
      </c>
      <c r="AA93" s="48" t="s">
        <v>87</v>
      </c>
      <c r="AB93" s="48" t="s">
        <v>87</v>
      </c>
    </row>
    <row r="94" spans="1:28" customFormat="1" x14ac:dyDescent="0.2">
      <c r="A94" s="45" t="s">
        <v>29</v>
      </c>
      <c r="B94" s="45" t="s">
        <v>37</v>
      </c>
      <c r="C94" s="45" t="s">
        <v>36</v>
      </c>
      <c r="D94" s="45">
        <v>1</v>
      </c>
      <c r="E94" s="63">
        <f t="shared" si="76"/>
        <v>20</v>
      </c>
      <c r="F94" s="49">
        <f t="shared" si="77"/>
        <v>20</v>
      </c>
      <c r="G94" s="49">
        <f t="shared" si="74"/>
        <v>20</v>
      </c>
      <c r="H94" s="48" t="s">
        <v>87</v>
      </c>
      <c r="I94" s="49">
        <f t="shared" ref="I94" si="82">(H8-$D8)*$D94+$D$1</f>
        <v>20</v>
      </c>
      <c r="J94" s="49">
        <f t="shared" si="78"/>
        <v>-20</v>
      </c>
      <c r="K94" s="48" t="s">
        <v>87</v>
      </c>
      <c r="L94" s="48" t="s">
        <v>87</v>
      </c>
      <c r="M94" s="49">
        <f t="shared" ref="M94:T94" si="83">(L8-$D8)*$D94+$D$1</f>
        <v>45</v>
      </c>
      <c r="N94" s="49">
        <f t="shared" si="83"/>
        <v>133</v>
      </c>
      <c r="O94" s="49">
        <f t="shared" si="83"/>
        <v>45</v>
      </c>
      <c r="P94" s="49">
        <f t="shared" si="83"/>
        <v>125.5</v>
      </c>
      <c r="Q94" s="49">
        <f t="shared" si="83"/>
        <v>30</v>
      </c>
      <c r="R94" s="49">
        <f t="shared" si="83"/>
        <v>128</v>
      </c>
      <c r="S94" s="49">
        <f t="shared" si="83"/>
        <v>128</v>
      </c>
      <c r="T94" s="49">
        <f t="shared" si="83"/>
        <v>128</v>
      </c>
      <c r="U94" s="48" t="s">
        <v>87</v>
      </c>
      <c r="V94" s="48" t="s">
        <v>87</v>
      </c>
      <c r="W94" s="48" t="s">
        <v>87</v>
      </c>
      <c r="X94" s="48" t="s">
        <v>87</v>
      </c>
      <c r="Y94" s="48" t="s">
        <v>87</v>
      </c>
      <c r="Z94" s="48" t="s">
        <v>87</v>
      </c>
      <c r="AA94" s="48" t="s">
        <v>87</v>
      </c>
      <c r="AB94" s="48" t="s">
        <v>87</v>
      </c>
    </row>
    <row r="95" spans="1:28" customFormat="1" x14ac:dyDescent="0.2">
      <c r="A95" s="45" t="s">
        <v>29</v>
      </c>
      <c r="B95" s="45" t="s">
        <v>38</v>
      </c>
      <c r="C95" s="45" t="s">
        <v>36</v>
      </c>
      <c r="D95" s="45">
        <v>1</v>
      </c>
      <c r="E95" s="63">
        <f t="shared" si="76"/>
        <v>48</v>
      </c>
      <c r="F95" s="49">
        <f t="shared" si="77"/>
        <v>20</v>
      </c>
      <c r="G95" s="49">
        <f t="shared" si="74"/>
        <v>20</v>
      </c>
      <c r="H95" s="48" t="s">
        <v>87</v>
      </c>
      <c r="I95" s="49">
        <f t="shared" ref="I95" si="84">(H9-$D9)*$D95+$D$1</f>
        <v>17</v>
      </c>
      <c r="J95" s="49">
        <f t="shared" si="78"/>
        <v>-48</v>
      </c>
      <c r="K95" s="48" t="s">
        <v>87</v>
      </c>
      <c r="L95" s="48" t="s">
        <v>87</v>
      </c>
      <c r="M95" s="49">
        <f t="shared" ref="M95:T95" si="85">(L9-$D9)*$D95+$D$1</f>
        <v>17</v>
      </c>
      <c r="N95" s="49">
        <f t="shared" si="85"/>
        <v>105</v>
      </c>
      <c r="O95" s="49">
        <f t="shared" si="85"/>
        <v>17</v>
      </c>
      <c r="P95" s="49">
        <f t="shared" si="85"/>
        <v>97.5</v>
      </c>
      <c r="Q95" s="49">
        <f t="shared" si="85"/>
        <v>-19</v>
      </c>
      <c r="R95" s="49">
        <f t="shared" si="85"/>
        <v>50</v>
      </c>
      <c r="S95" s="49">
        <f t="shared" si="85"/>
        <v>50</v>
      </c>
      <c r="T95" s="49">
        <f t="shared" si="85"/>
        <v>50</v>
      </c>
      <c r="U95" s="48" t="s">
        <v>87</v>
      </c>
      <c r="V95" s="48" t="s">
        <v>87</v>
      </c>
      <c r="W95" s="48" t="s">
        <v>87</v>
      </c>
      <c r="X95" s="48" t="s">
        <v>87</v>
      </c>
      <c r="Y95" s="48" t="s">
        <v>87</v>
      </c>
      <c r="Z95" s="48" t="s">
        <v>87</v>
      </c>
      <c r="AA95" s="48" t="s">
        <v>87</v>
      </c>
      <c r="AB95" s="48" t="s">
        <v>87</v>
      </c>
    </row>
    <row r="96" spans="1:28" customFormat="1" x14ac:dyDescent="0.2">
      <c r="A96" s="45" t="s">
        <v>29</v>
      </c>
      <c r="B96" s="45" t="s">
        <v>39</v>
      </c>
      <c r="C96" s="45" t="s">
        <v>36</v>
      </c>
      <c r="D96" s="45">
        <v>1</v>
      </c>
      <c r="E96" s="63">
        <f t="shared" si="76"/>
        <v>80</v>
      </c>
      <c r="F96" s="49">
        <f t="shared" si="77"/>
        <v>20</v>
      </c>
      <c r="G96" s="49">
        <f t="shared" si="74"/>
        <v>20</v>
      </c>
      <c r="H96" s="48" t="s">
        <v>87</v>
      </c>
      <c r="I96" s="49">
        <f t="shared" ref="I96" si="86">(H10-$D10)*$D96+$D$1</f>
        <v>20</v>
      </c>
      <c r="J96" s="49">
        <f t="shared" si="78"/>
        <v>-80</v>
      </c>
      <c r="K96" s="48" t="s">
        <v>87</v>
      </c>
      <c r="L96" s="48" t="s">
        <v>87</v>
      </c>
      <c r="M96" s="48" t="s">
        <v>87</v>
      </c>
      <c r="N96" s="48" t="s">
        <v>87</v>
      </c>
      <c r="O96" s="48" t="s">
        <v>87</v>
      </c>
      <c r="P96" s="48" t="s">
        <v>87</v>
      </c>
      <c r="Q96" s="48" t="s">
        <v>87</v>
      </c>
      <c r="R96" s="49">
        <f t="shared" ref="R96:S96" si="87">(Q10-$D10)*$D96+$D$1</f>
        <v>98</v>
      </c>
      <c r="S96" s="49">
        <f t="shared" si="87"/>
        <v>98</v>
      </c>
      <c r="T96" s="48" t="s">
        <v>87</v>
      </c>
      <c r="U96" s="48" t="s">
        <v>87</v>
      </c>
      <c r="V96" s="48" t="s">
        <v>87</v>
      </c>
      <c r="W96" s="48" t="s">
        <v>87</v>
      </c>
      <c r="X96" s="48" t="s">
        <v>87</v>
      </c>
      <c r="Y96" s="48" t="s">
        <v>87</v>
      </c>
      <c r="Z96" s="48" t="s">
        <v>87</v>
      </c>
      <c r="AA96" s="48" t="s">
        <v>87</v>
      </c>
      <c r="AB96" s="48" t="s">
        <v>87</v>
      </c>
    </row>
    <row r="97" spans="1:28" customFormat="1" x14ac:dyDescent="0.2">
      <c r="A97" s="45" t="s">
        <v>29</v>
      </c>
      <c r="B97" s="45" t="s">
        <v>40</v>
      </c>
      <c r="C97" s="45" t="s">
        <v>36</v>
      </c>
      <c r="D97" s="45">
        <v>1</v>
      </c>
      <c r="E97" s="63">
        <f t="shared" si="76"/>
        <v>125</v>
      </c>
      <c r="F97" s="49">
        <f t="shared" si="77"/>
        <v>20</v>
      </c>
      <c r="G97" s="49">
        <f t="shared" si="74"/>
        <v>20</v>
      </c>
      <c r="H97" s="48" t="s">
        <v>87</v>
      </c>
      <c r="I97" s="49">
        <f t="shared" ref="I97" si="88">(H11-$D11)*$D97+$D$1</f>
        <v>20</v>
      </c>
      <c r="J97" s="48" t="s">
        <v>87</v>
      </c>
      <c r="K97" s="48" t="s">
        <v>87</v>
      </c>
      <c r="L97" s="48" t="s">
        <v>87</v>
      </c>
      <c r="M97" s="48" t="s">
        <v>87</v>
      </c>
      <c r="N97" s="48" t="s">
        <v>87</v>
      </c>
      <c r="O97" s="48" t="s">
        <v>87</v>
      </c>
      <c r="P97" s="48" t="s">
        <v>87</v>
      </c>
      <c r="Q97" s="48" t="s">
        <v>87</v>
      </c>
      <c r="R97" s="48" t="s">
        <v>87</v>
      </c>
      <c r="S97" s="48" t="s">
        <v>87</v>
      </c>
      <c r="T97" s="48" t="s">
        <v>87</v>
      </c>
      <c r="U97" s="48" t="s">
        <v>87</v>
      </c>
      <c r="V97" s="48" t="s">
        <v>87</v>
      </c>
      <c r="W97" s="48" t="s">
        <v>87</v>
      </c>
      <c r="X97" s="48" t="s">
        <v>87</v>
      </c>
      <c r="Y97" s="48" t="s">
        <v>87</v>
      </c>
      <c r="Z97" s="48" t="s">
        <v>87</v>
      </c>
      <c r="AA97" s="48" t="s">
        <v>87</v>
      </c>
      <c r="AB97" s="48" t="s">
        <v>87</v>
      </c>
    </row>
    <row r="98" spans="1:28" customFormat="1" x14ac:dyDescent="0.2">
      <c r="A98" s="45" t="s">
        <v>29</v>
      </c>
      <c r="B98" s="45" t="s">
        <v>41</v>
      </c>
      <c r="C98" s="45" t="s">
        <v>42</v>
      </c>
      <c r="D98" s="45">
        <v>1</v>
      </c>
      <c r="E98" s="63">
        <f t="shared" si="76"/>
        <v>68</v>
      </c>
      <c r="F98" s="49">
        <f t="shared" si="77"/>
        <v>20</v>
      </c>
      <c r="G98" s="49">
        <f t="shared" si="74"/>
        <v>20</v>
      </c>
      <c r="H98" s="48" t="s">
        <v>87</v>
      </c>
      <c r="I98" s="48" t="s">
        <v>87</v>
      </c>
      <c r="J98" s="49">
        <f t="shared" ref="J98:L112" si="89">(I12-$D12)*$D98</f>
        <v>-68</v>
      </c>
      <c r="K98" s="48" t="s">
        <v>87</v>
      </c>
      <c r="L98" s="48" t="s">
        <v>87</v>
      </c>
      <c r="M98" s="49">
        <f t="shared" ref="M98:T98" si="90">(L12-$D12)*$D98+$D$1</f>
        <v>-48</v>
      </c>
      <c r="N98" s="49">
        <f t="shared" si="90"/>
        <v>20</v>
      </c>
      <c r="O98" s="49">
        <f t="shared" si="90"/>
        <v>-41.7</v>
      </c>
      <c r="P98" s="49">
        <f t="shared" si="90"/>
        <v>42.5</v>
      </c>
      <c r="Q98" s="49">
        <f t="shared" si="90"/>
        <v>-48</v>
      </c>
      <c r="R98" s="49">
        <f t="shared" si="90"/>
        <v>30</v>
      </c>
      <c r="S98" s="49">
        <f t="shared" si="90"/>
        <v>30</v>
      </c>
      <c r="T98" s="49">
        <f t="shared" si="90"/>
        <v>41.099999999999994</v>
      </c>
      <c r="U98" s="48" t="s">
        <v>87</v>
      </c>
      <c r="V98" s="48" t="s">
        <v>87</v>
      </c>
      <c r="W98" s="48" t="s">
        <v>87</v>
      </c>
      <c r="X98" s="48" t="s">
        <v>87</v>
      </c>
      <c r="Y98" s="48" t="s">
        <v>87</v>
      </c>
      <c r="Z98" s="48" t="s">
        <v>87</v>
      </c>
      <c r="AA98" s="48" t="s">
        <v>87</v>
      </c>
      <c r="AB98" s="48" t="s">
        <v>87</v>
      </c>
    </row>
    <row r="99" spans="1:28" customFormat="1" x14ac:dyDescent="0.2">
      <c r="A99" s="45" t="s">
        <v>29</v>
      </c>
      <c r="B99" s="45" t="s">
        <v>43</v>
      </c>
      <c r="C99" s="45" t="s">
        <v>44</v>
      </c>
      <c r="D99" s="45">
        <v>1</v>
      </c>
      <c r="E99" s="63">
        <f t="shared" si="76"/>
        <v>85</v>
      </c>
      <c r="F99" s="49">
        <f t="shared" si="77"/>
        <v>20</v>
      </c>
      <c r="G99" s="49">
        <f t="shared" si="74"/>
        <v>20</v>
      </c>
      <c r="H99" s="48" t="s">
        <v>87</v>
      </c>
      <c r="I99" s="49">
        <f t="shared" ref="I99" si="91">(H13-$D13)*$D99+$D$1</f>
        <v>20</v>
      </c>
      <c r="J99" s="49">
        <f t="shared" si="89"/>
        <v>-85</v>
      </c>
      <c r="K99" s="48" t="s">
        <v>87</v>
      </c>
      <c r="L99" s="48" t="s">
        <v>87</v>
      </c>
      <c r="M99" s="49">
        <f t="shared" ref="M99:T99" si="92">(L13-$D13)*$D99+$D$1</f>
        <v>-65</v>
      </c>
      <c r="N99" s="49">
        <f t="shared" si="92"/>
        <v>93</v>
      </c>
      <c r="O99" s="49">
        <f t="shared" si="92"/>
        <v>6.5499999999999972</v>
      </c>
      <c r="P99" s="49">
        <f t="shared" si="92"/>
        <v>58.599999999999994</v>
      </c>
      <c r="Q99" s="49">
        <f t="shared" si="92"/>
        <v>-65</v>
      </c>
      <c r="R99" s="49">
        <f t="shared" si="92"/>
        <v>83</v>
      </c>
      <c r="S99" s="49">
        <f t="shared" si="92"/>
        <v>83</v>
      </c>
      <c r="T99" s="49">
        <f t="shared" si="92"/>
        <v>24.099999999999994</v>
      </c>
      <c r="U99" s="48" t="s">
        <v>87</v>
      </c>
      <c r="V99" s="48" t="s">
        <v>87</v>
      </c>
      <c r="W99" s="48" t="s">
        <v>87</v>
      </c>
      <c r="X99" s="48" t="s">
        <v>87</v>
      </c>
      <c r="Y99" s="48" t="s">
        <v>87</v>
      </c>
      <c r="Z99" s="48" t="s">
        <v>87</v>
      </c>
      <c r="AA99" s="49">
        <f t="shared" ref="AA99:AB99" si="93">(Z13-$D13)*$D99+$D$1</f>
        <v>48</v>
      </c>
      <c r="AB99" s="49">
        <f t="shared" si="93"/>
        <v>-37</v>
      </c>
    </row>
    <row r="100" spans="1:28" customFormat="1" x14ac:dyDescent="0.2">
      <c r="A100" s="45" t="s">
        <v>29</v>
      </c>
      <c r="B100" s="45" t="s">
        <v>45</v>
      </c>
      <c r="C100" s="45" t="s">
        <v>31</v>
      </c>
      <c r="D100" s="45">
        <v>1</v>
      </c>
      <c r="E100" s="63">
        <f t="shared" si="76"/>
        <v>68</v>
      </c>
      <c r="F100" s="49">
        <f t="shared" si="77"/>
        <v>20</v>
      </c>
      <c r="G100" s="49">
        <f t="shared" si="74"/>
        <v>20</v>
      </c>
      <c r="H100" s="48" t="s">
        <v>87</v>
      </c>
      <c r="I100" s="49">
        <f t="shared" ref="I100" si="94">(H14-$D14)*$D100+$D$1</f>
        <v>20</v>
      </c>
      <c r="J100" s="49">
        <f t="shared" si="89"/>
        <v>-68</v>
      </c>
      <c r="K100" s="49">
        <f t="shared" si="89"/>
        <v>0</v>
      </c>
      <c r="L100" s="49">
        <f t="shared" si="89"/>
        <v>0</v>
      </c>
      <c r="M100" s="49">
        <f t="shared" ref="M100:T100" si="95">(L14-$D14)*$D100+$D$1</f>
        <v>-18</v>
      </c>
      <c r="N100" s="49">
        <f t="shared" si="95"/>
        <v>50</v>
      </c>
      <c r="O100" s="49">
        <f t="shared" si="95"/>
        <v>-12</v>
      </c>
      <c r="P100" s="49">
        <f t="shared" si="95"/>
        <v>37.700000000000003</v>
      </c>
      <c r="Q100" s="49">
        <f t="shared" si="95"/>
        <v>-18</v>
      </c>
      <c r="R100" s="49">
        <f t="shared" si="95"/>
        <v>60</v>
      </c>
      <c r="S100" s="49">
        <f t="shared" si="95"/>
        <v>60</v>
      </c>
      <c r="T100" s="49">
        <f t="shared" si="95"/>
        <v>71.099999999999994</v>
      </c>
      <c r="U100" s="49">
        <f t="shared" si="74"/>
        <v>20</v>
      </c>
      <c r="V100" s="49">
        <f t="shared" si="74"/>
        <v>20</v>
      </c>
      <c r="W100" s="49">
        <f t="shared" ref="W100:Z100" si="96">(V14-$D14)*$D100+$D$1</f>
        <v>20</v>
      </c>
      <c r="X100" s="49">
        <f t="shared" si="96"/>
        <v>20</v>
      </c>
      <c r="Y100" s="49">
        <f t="shared" si="96"/>
        <v>20</v>
      </c>
      <c r="Z100" s="49">
        <f t="shared" si="96"/>
        <v>20</v>
      </c>
      <c r="AA100" s="48" t="s">
        <v>87</v>
      </c>
      <c r="AB100" s="48" t="s">
        <v>87</v>
      </c>
    </row>
    <row r="101" spans="1:28" customFormat="1" x14ac:dyDescent="0.2">
      <c r="A101" s="45" t="s">
        <v>29</v>
      </c>
      <c r="B101" s="45" t="s">
        <v>46</v>
      </c>
      <c r="C101" s="45" t="s">
        <v>47</v>
      </c>
      <c r="D101" s="45">
        <v>1</v>
      </c>
      <c r="E101" s="63">
        <f t="shared" si="76"/>
        <v>68</v>
      </c>
      <c r="F101" s="49">
        <f t="shared" si="77"/>
        <v>20</v>
      </c>
      <c r="G101" s="49">
        <f t="shared" si="74"/>
        <v>20</v>
      </c>
      <c r="H101" s="48" t="s">
        <v>87</v>
      </c>
      <c r="I101" s="49">
        <f t="shared" ref="I101" si="97">(H15-$D15)*$D101+$D$1</f>
        <v>20</v>
      </c>
      <c r="J101" s="49">
        <f t="shared" si="89"/>
        <v>-68</v>
      </c>
      <c r="K101" s="48" t="s">
        <v>87</v>
      </c>
      <c r="L101" s="48" t="s">
        <v>87</v>
      </c>
      <c r="M101" s="48" t="s">
        <v>87</v>
      </c>
      <c r="N101" s="48" t="s">
        <v>87</v>
      </c>
      <c r="O101" s="48" t="s">
        <v>87</v>
      </c>
      <c r="P101" s="48" t="s">
        <v>87</v>
      </c>
      <c r="Q101" s="49">
        <f t="shared" ref="Q101:T101" si="98">(P15-$D15)*$D101+$D$1</f>
        <v>-18</v>
      </c>
      <c r="R101" s="49">
        <f t="shared" si="98"/>
        <v>60</v>
      </c>
      <c r="S101" s="49">
        <f t="shared" si="98"/>
        <v>60</v>
      </c>
      <c r="T101" s="49">
        <f t="shared" si="98"/>
        <v>71.099999999999994</v>
      </c>
      <c r="U101" s="48" t="s">
        <v>87</v>
      </c>
      <c r="V101" s="48" t="s">
        <v>87</v>
      </c>
      <c r="W101" s="48" t="s">
        <v>87</v>
      </c>
      <c r="X101" s="48" t="s">
        <v>87</v>
      </c>
      <c r="Y101" s="48" t="s">
        <v>87</v>
      </c>
      <c r="Z101" s="48" t="s">
        <v>87</v>
      </c>
      <c r="AA101" s="48" t="s">
        <v>87</v>
      </c>
      <c r="AB101" s="48" t="s">
        <v>87</v>
      </c>
    </row>
    <row r="102" spans="1:28" customFormat="1" x14ac:dyDescent="0.2">
      <c r="A102" s="45" t="s">
        <v>29</v>
      </c>
      <c r="B102" s="45" t="s">
        <v>48</v>
      </c>
      <c r="C102" s="45" t="s">
        <v>49</v>
      </c>
      <c r="D102" s="45">
        <v>1</v>
      </c>
      <c r="E102" s="63">
        <f t="shared" si="76"/>
        <v>68</v>
      </c>
      <c r="F102" s="49">
        <f t="shared" si="77"/>
        <v>20</v>
      </c>
      <c r="G102" s="49">
        <f t="shared" si="74"/>
        <v>20</v>
      </c>
      <c r="H102" s="48" t="s">
        <v>87</v>
      </c>
      <c r="I102" s="49">
        <f t="shared" ref="I102" si="99">(H16-$D16)*$D102+$D$1</f>
        <v>20</v>
      </c>
      <c r="J102" s="49">
        <f t="shared" si="89"/>
        <v>-68</v>
      </c>
      <c r="K102" s="48" t="s">
        <v>87</v>
      </c>
      <c r="L102" s="48" t="s">
        <v>87</v>
      </c>
      <c r="M102" s="48" t="s">
        <v>87</v>
      </c>
      <c r="N102" s="48" t="s">
        <v>87</v>
      </c>
      <c r="O102" s="48" t="s">
        <v>87</v>
      </c>
      <c r="P102" s="48" t="s">
        <v>87</v>
      </c>
      <c r="Q102" s="49">
        <f t="shared" ref="Q102:T102" si="100">(P16-$D16)*$D102+$D$1</f>
        <v>-48</v>
      </c>
      <c r="R102" s="49">
        <f t="shared" si="100"/>
        <v>30</v>
      </c>
      <c r="S102" s="49">
        <f t="shared" si="100"/>
        <v>30</v>
      </c>
      <c r="T102" s="49">
        <f t="shared" si="100"/>
        <v>41.099999999999994</v>
      </c>
      <c r="U102" s="48" t="s">
        <v>87</v>
      </c>
      <c r="V102" s="48" t="s">
        <v>87</v>
      </c>
      <c r="W102" s="48" t="s">
        <v>87</v>
      </c>
      <c r="X102" s="48" t="s">
        <v>87</v>
      </c>
      <c r="Y102" s="48" t="s">
        <v>87</v>
      </c>
      <c r="Z102" s="48" t="s">
        <v>87</v>
      </c>
      <c r="AA102" s="48" t="s">
        <v>87</v>
      </c>
      <c r="AB102" s="48" t="s">
        <v>87</v>
      </c>
    </row>
    <row r="103" spans="1:28" customFormat="1" x14ac:dyDescent="0.2">
      <c r="A103" s="45" t="s">
        <v>67</v>
      </c>
      <c r="B103" s="45" t="s">
        <v>68</v>
      </c>
      <c r="C103" s="45" t="s">
        <v>31</v>
      </c>
      <c r="D103" s="45">
        <v>1</v>
      </c>
      <c r="E103" s="63">
        <f t="shared" si="76"/>
        <v>56</v>
      </c>
      <c r="F103" s="49">
        <f t="shared" si="77"/>
        <v>20</v>
      </c>
      <c r="G103" s="49">
        <f t="shared" si="74"/>
        <v>20</v>
      </c>
      <c r="H103" s="48" t="s">
        <v>87</v>
      </c>
      <c r="I103" s="48" t="s">
        <v>87</v>
      </c>
      <c r="J103" s="49">
        <f t="shared" si="89"/>
        <v>-56</v>
      </c>
      <c r="K103" s="48" t="s">
        <v>87</v>
      </c>
      <c r="L103" s="48" t="s">
        <v>87</v>
      </c>
      <c r="M103" s="49">
        <f t="shared" ref="M103:P103" si="101">(L17-$D17)*$D103+$D$1</f>
        <v>-6</v>
      </c>
      <c r="N103" s="49">
        <f t="shared" si="101"/>
        <v>40</v>
      </c>
      <c r="O103" s="49">
        <f t="shared" si="101"/>
        <v>0</v>
      </c>
      <c r="P103" s="49">
        <f t="shared" si="101"/>
        <v>47.8</v>
      </c>
      <c r="Q103" s="48" t="s">
        <v>87</v>
      </c>
      <c r="R103" s="48" t="s">
        <v>87</v>
      </c>
      <c r="S103" s="48" t="s">
        <v>87</v>
      </c>
      <c r="T103" s="48" t="s">
        <v>87</v>
      </c>
      <c r="U103" s="48" t="s">
        <v>87</v>
      </c>
      <c r="V103" s="48" t="s">
        <v>87</v>
      </c>
      <c r="W103" s="48" t="s">
        <v>87</v>
      </c>
      <c r="X103" s="48" t="s">
        <v>87</v>
      </c>
      <c r="Y103" s="48" t="s">
        <v>87</v>
      </c>
      <c r="Z103" s="48" t="s">
        <v>87</v>
      </c>
      <c r="AA103" s="48" t="s">
        <v>87</v>
      </c>
      <c r="AB103" s="48" t="s">
        <v>87</v>
      </c>
    </row>
    <row r="104" spans="1:28" x14ac:dyDescent="0.2">
      <c r="A104" s="45" t="s">
        <v>67</v>
      </c>
      <c r="B104" s="45" t="s">
        <v>69</v>
      </c>
      <c r="C104" s="45" t="s">
        <v>36</v>
      </c>
      <c r="D104" s="45">
        <v>1</v>
      </c>
      <c r="E104" s="63">
        <f t="shared" si="76"/>
        <v>56</v>
      </c>
      <c r="F104" s="49">
        <f t="shared" si="77"/>
        <v>20</v>
      </c>
      <c r="G104" s="49">
        <f t="shared" si="74"/>
        <v>20</v>
      </c>
      <c r="H104" s="49">
        <f>(G64-$D64)*$D104</f>
        <v>-1</v>
      </c>
      <c r="I104" s="48" t="s">
        <v>87</v>
      </c>
      <c r="J104" s="49">
        <f t="shared" si="89"/>
        <v>-56</v>
      </c>
      <c r="K104" s="48" t="s">
        <v>87</v>
      </c>
      <c r="L104" s="48" t="s">
        <v>87</v>
      </c>
      <c r="M104" s="49">
        <f t="shared" ref="M104:P104" si="102">(L18-$D18)*$D104+$D$1</f>
        <v>-36</v>
      </c>
      <c r="N104" s="49">
        <f t="shared" si="102"/>
        <v>10</v>
      </c>
      <c r="O104" s="49">
        <f t="shared" si="102"/>
        <v>-30.299999999999997</v>
      </c>
      <c r="P104" s="49">
        <f t="shared" si="102"/>
        <v>17.799999999999997</v>
      </c>
      <c r="Q104" s="48" t="s">
        <v>87</v>
      </c>
      <c r="R104" s="48" t="s">
        <v>87</v>
      </c>
      <c r="S104" s="48" t="s">
        <v>87</v>
      </c>
      <c r="T104" s="48" t="s">
        <v>87</v>
      </c>
      <c r="U104" s="48" t="s">
        <v>87</v>
      </c>
      <c r="V104" s="48" t="s">
        <v>87</v>
      </c>
      <c r="W104" s="48" t="s">
        <v>87</v>
      </c>
      <c r="X104" s="48" t="s">
        <v>87</v>
      </c>
      <c r="Y104" s="48" t="s">
        <v>87</v>
      </c>
      <c r="Z104" s="48" t="s">
        <v>87</v>
      </c>
      <c r="AA104" s="48" t="s">
        <v>87</v>
      </c>
      <c r="AB104" s="48" t="s">
        <v>87</v>
      </c>
    </row>
    <row r="105" spans="1:28" x14ac:dyDescent="0.2">
      <c r="A105" s="45" t="s">
        <v>67</v>
      </c>
      <c r="B105" s="45" t="s">
        <v>70</v>
      </c>
      <c r="C105" s="45" t="s">
        <v>36</v>
      </c>
      <c r="D105" s="45">
        <v>1</v>
      </c>
      <c r="E105" s="63">
        <f t="shared" si="76"/>
        <v>56</v>
      </c>
      <c r="F105" s="49">
        <f t="shared" si="77"/>
        <v>20</v>
      </c>
      <c r="G105" s="49">
        <f t="shared" si="74"/>
        <v>20</v>
      </c>
      <c r="H105" s="49">
        <f>(G65-$D65)*$D105</f>
        <v>-1</v>
      </c>
      <c r="I105" s="48" t="s">
        <v>87</v>
      </c>
      <c r="J105" s="49">
        <f t="shared" si="89"/>
        <v>-56</v>
      </c>
      <c r="K105" s="48" t="s">
        <v>87</v>
      </c>
      <c r="L105" s="48" t="s">
        <v>87</v>
      </c>
      <c r="M105" s="49">
        <f t="shared" ref="M105:P105" si="103">(L19-$D19)*$D105+$D$1</f>
        <v>-36</v>
      </c>
      <c r="N105" s="49">
        <f t="shared" si="103"/>
        <v>10</v>
      </c>
      <c r="O105" s="49">
        <f t="shared" si="103"/>
        <v>-30.299999999999997</v>
      </c>
      <c r="P105" s="49">
        <f t="shared" si="103"/>
        <v>17.799999999999997</v>
      </c>
      <c r="Q105" s="48" t="s">
        <v>87</v>
      </c>
      <c r="R105" s="48" t="s">
        <v>87</v>
      </c>
      <c r="S105" s="48" t="s">
        <v>87</v>
      </c>
      <c r="T105" s="48" t="s">
        <v>87</v>
      </c>
      <c r="U105" s="48" t="s">
        <v>87</v>
      </c>
      <c r="V105" s="48" t="s">
        <v>87</v>
      </c>
      <c r="W105" s="48" t="s">
        <v>87</v>
      </c>
      <c r="X105" s="48" t="s">
        <v>87</v>
      </c>
      <c r="Y105" s="48" t="s">
        <v>87</v>
      </c>
      <c r="Z105" s="48" t="s">
        <v>87</v>
      </c>
      <c r="AA105" s="48" t="s">
        <v>87</v>
      </c>
      <c r="AB105" s="48" t="s">
        <v>87</v>
      </c>
    </row>
    <row r="106" spans="1:28" x14ac:dyDescent="0.2">
      <c r="A106" s="45" t="s">
        <v>67</v>
      </c>
      <c r="B106" s="45" t="s">
        <v>71</v>
      </c>
      <c r="C106" s="45" t="s">
        <v>49</v>
      </c>
      <c r="D106" s="45">
        <v>1</v>
      </c>
      <c r="E106" s="63">
        <f t="shared" si="76"/>
        <v>56</v>
      </c>
      <c r="F106" s="49">
        <f t="shared" si="77"/>
        <v>20</v>
      </c>
      <c r="G106" s="49">
        <f t="shared" si="74"/>
        <v>20</v>
      </c>
      <c r="H106" s="48" t="s">
        <v>87</v>
      </c>
      <c r="I106" s="48" t="s">
        <v>87</v>
      </c>
      <c r="J106" s="49">
        <f t="shared" si="89"/>
        <v>-56</v>
      </c>
      <c r="K106" s="48" t="s">
        <v>87</v>
      </c>
      <c r="L106" s="48" t="s">
        <v>87</v>
      </c>
      <c r="M106" s="49">
        <f t="shared" ref="M106:P106" si="104">(L20-$D20)*$D106+$D$1</f>
        <v>-36</v>
      </c>
      <c r="N106" s="49">
        <f t="shared" si="104"/>
        <v>10</v>
      </c>
      <c r="O106" s="49">
        <f t="shared" si="104"/>
        <v>-30.299999999999997</v>
      </c>
      <c r="P106" s="49">
        <f t="shared" si="104"/>
        <v>17.799999999999997</v>
      </c>
      <c r="Q106" s="48" t="s">
        <v>87</v>
      </c>
      <c r="R106" s="48" t="s">
        <v>87</v>
      </c>
      <c r="S106" s="48" t="s">
        <v>87</v>
      </c>
      <c r="T106" s="48" t="s">
        <v>87</v>
      </c>
      <c r="U106" s="48" t="s">
        <v>87</v>
      </c>
      <c r="V106" s="48" t="s">
        <v>87</v>
      </c>
      <c r="W106" s="48" t="s">
        <v>87</v>
      </c>
      <c r="X106" s="48" t="s">
        <v>87</v>
      </c>
      <c r="Y106" s="48" t="s">
        <v>87</v>
      </c>
      <c r="Z106" s="48" t="s">
        <v>87</v>
      </c>
      <c r="AA106" s="48" t="s">
        <v>87</v>
      </c>
      <c r="AB106" s="48" t="s">
        <v>87</v>
      </c>
    </row>
    <row r="107" spans="1:28" x14ac:dyDescent="0.2">
      <c r="A107" s="45" t="s">
        <v>67</v>
      </c>
      <c r="B107" s="45" t="s">
        <v>72</v>
      </c>
      <c r="C107" s="45" t="s">
        <v>31</v>
      </c>
      <c r="D107" s="45">
        <v>1</v>
      </c>
      <c r="E107" s="63">
        <f t="shared" si="76"/>
        <v>56</v>
      </c>
      <c r="F107" s="49">
        <f t="shared" si="77"/>
        <v>20</v>
      </c>
      <c r="G107" s="49">
        <f t="shared" si="74"/>
        <v>20</v>
      </c>
      <c r="H107" s="48" t="s">
        <v>87</v>
      </c>
      <c r="I107" s="48" t="s">
        <v>87</v>
      </c>
      <c r="J107" s="49">
        <f t="shared" si="89"/>
        <v>-56</v>
      </c>
      <c r="K107" s="48" t="s">
        <v>87</v>
      </c>
      <c r="L107" s="48" t="s">
        <v>87</v>
      </c>
      <c r="M107" s="49">
        <f t="shared" ref="M107:P107" si="105">(L21-$D21)*$D107+$D$1</f>
        <v>-6</v>
      </c>
      <c r="N107" s="49">
        <f t="shared" si="105"/>
        <v>40</v>
      </c>
      <c r="O107" s="49">
        <f t="shared" si="105"/>
        <v>0</v>
      </c>
      <c r="P107" s="49">
        <f t="shared" si="105"/>
        <v>47.8</v>
      </c>
      <c r="Q107" s="48" t="s">
        <v>87</v>
      </c>
      <c r="R107" s="48" t="s">
        <v>87</v>
      </c>
      <c r="S107" s="48" t="s">
        <v>87</v>
      </c>
      <c r="T107" s="48" t="s">
        <v>87</v>
      </c>
      <c r="U107" s="48" t="s">
        <v>87</v>
      </c>
      <c r="V107" s="48" t="s">
        <v>87</v>
      </c>
      <c r="W107" s="48" t="s">
        <v>87</v>
      </c>
      <c r="X107" s="48" t="s">
        <v>87</v>
      </c>
      <c r="Y107" s="48" t="s">
        <v>87</v>
      </c>
      <c r="Z107" s="48" t="s">
        <v>87</v>
      </c>
      <c r="AA107" s="48" t="s">
        <v>87</v>
      </c>
      <c r="AB107" s="48" t="s">
        <v>87</v>
      </c>
    </row>
    <row r="108" spans="1:28" x14ac:dyDescent="0.2">
      <c r="A108" s="45" t="s">
        <v>67</v>
      </c>
      <c r="B108" s="45" t="s">
        <v>73</v>
      </c>
      <c r="C108" s="45" t="s">
        <v>44</v>
      </c>
      <c r="D108" s="45">
        <v>1</v>
      </c>
      <c r="E108" s="63">
        <f t="shared" si="76"/>
        <v>63</v>
      </c>
      <c r="F108" s="49">
        <f t="shared" si="77"/>
        <v>20</v>
      </c>
      <c r="G108" s="49">
        <f t="shared" si="74"/>
        <v>20</v>
      </c>
      <c r="H108" s="49">
        <f>(G68-$D68)*$D108</f>
        <v>-2</v>
      </c>
      <c r="I108" s="48" t="s">
        <v>87</v>
      </c>
      <c r="J108" s="49">
        <f t="shared" si="89"/>
        <v>-63</v>
      </c>
      <c r="K108" s="48" t="s">
        <v>87</v>
      </c>
      <c r="L108" s="48" t="s">
        <v>87</v>
      </c>
      <c r="M108" s="49">
        <f t="shared" ref="M108:P108" si="106">(L22-$D22)*$D108+$D$1</f>
        <v>-43</v>
      </c>
      <c r="N108" s="49">
        <f t="shared" si="106"/>
        <v>3</v>
      </c>
      <c r="O108" s="49">
        <f t="shared" si="106"/>
        <v>-37.299999999999997</v>
      </c>
      <c r="P108" s="49">
        <f t="shared" si="106"/>
        <v>10.799999999999997</v>
      </c>
      <c r="Q108" s="48" t="s">
        <v>87</v>
      </c>
      <c r="R108" s="48" t="s">
        <v>87</v>
      </c>
      <c r="S108" s="48" t="s">
        <v>87</v>
      </c>
      <c r="T108" s="48" t="s">
        <v>87</v>
      </c>
      <c r="U108" s="48" t="s">
        <v>87</v>
      </c>
      <c r="V108" s="48" t="s">
        <v>87</v>
      </c>
      <c r="W108" s="48" t="s">
        <v>87</v>
      </c>
      <c r="X108" s="48" t="s">
        <v>87</v>
      </c>
      <c r="Y108" s="48" t="s">
        <v>87</v>
      </c>
      <c r="Z108" s="48" t="s">
        <v>87</v>
      </c>
      <c r="AA108" s="48" t="s">
        <v>87</v>
      </c>
      <c r="AB108" s="48" t="s">
        <v>87</v>
      </c>
    </row>
    <row r="109" spans="1:28" x14ac:dyDescent="0.2">
      <c r="A109" s="45" t="s">
        <v>67</v>
      </c>
      <c r="B109" s="45" t="s">
        <v>74</v>
      </c>
      <c r="C109" s="45" t="s">
        <v>31</v>
      </c>
      <c r="D109" s="45">
        <v>1</v>
      </c>
      <c r="E109" s="63">
        <f t="shared" si="76"/>
        <v>56</v>
      </c>
      <c r="F109" s="49">
        <f t="shared" si="77"/>
        <v>20</v>
      </c>
      <c r="G109" s="49">
        <f t="shared" si="74"/>
        <v>20</v>
      </c>
      <c r="H109" s="49">
        <f>(G69-$D69)*$D109</f>
        <v>-2</v>
      </c>
      <c r="I109" s="48" t="s">
        <v>87</v>
      </c>
      <c r="J109" s="49">
        <f t="shared" si="89"/>
        <v>-56</v>
      </c>
      <c r="K109" s="49">
        <f t="shared" si="89"/>
        <v>0</v>
      </c>
      <c r="L109" s="49">
        <f t="shared" si="89"/>
        <v>0</v>
      </c>
      <c r="M109" s="49">
        <f t="shared" ref="M109:P109" si="107">(L23-$D23)*$D109+$D$1</f>
        <v>-6</v>
      </c>
      <c r="N109" s="49">
        <f t="shared" si="107"/>
        <v>40</v>
      </c>
      <c r="O109" s="49">
        <f t="shared" si="107"/>
        <v>0</v>
      </c>
      <c r="P109" s="49">
        <f t="shared" si="107"/>
        <v>47.8</v>
      </c>
      <c r="Q109" s="48" t="s">
        <v>87</v>
      </c>
      <c r="R109" s="48" t="s">
        <v>87</v>
      </c>
      <c r="S109" s="48" t="s">
        <v>87</v>
      </c>
      <c r="T109" s="48" t="s">
        <v>87</v>
      </c>
      <c r="U109" s="49">
        <f t="shared" ref="U109:V109" si="108">(T23-$D23)*$D109+$D$1</f>
        <v>20</v>
      </c>
      <c r="V109" s="49">
        <f t="shared" si="108"/>
        <v>20</v>
      </c>
      <c r="W109" s="48" t="s">
        <v>87</v>
      </c>
      <c r="X109" s="49">
        <f t="shared" ref="X109" si="109">(W23-$D23)*$D109+$D$1</f>
        <v>20</v>
      </c>
      <c r="Y109" s="48" t="s">
        <v>87</v>
      </c>
      <c r="Z109" s="49">
        <f t="shared" ref="Z109" si="110">(Y23-$D23)*$D109+$D$1</f>
        <v>20</v>
      </c>
      <c r="AA109" s="48" t="s">
        <v>87</v>
      </c>
      <c r="AB109" s="48" t="s">
        <v>87</v>
      </c>
    </row>
    <row r="110" spans="1:28" x14ac:dyDescent="0.2">
      <c r="A110" s="45" t="s">
        <v>67</v>
      </c>
      <c r="B110" s="45" t="s">
        <v>75</v>
      </c>
      <c r="C110" s="45" t="s">
        <v>31</v>
      </c>
      <c r="D110" s="45">
        <v>1</v>
      </c>
      <c r="E110" s="63">
        <f t="shared" si="76"/>
        <v>56</v>
      </c>
      <c r="F110" s="49">
        <f t="shared" si="77"/>
        <v>20</v>
      </c>
      <c r="G110" s="49">
        <f t="shared" si="74"/>
        <v>20</v>
      </c>
      <c r="H110" s="49">
        <f>(G70-$D70)*$D110</f>
        <v>-2</v>
      </c>
      <c r="I110" s="48" t="s">
        <v>87</v>
      </c>
      <c r="J110" s="49">
        <f t="shared" si="89"/>
        <v>-56</v>
      </c>
      <c r="K110" s="49">
        <f t="shared" si="89"/>
        <v>0</v>
      </c>
      <c r="L110" s="49">
        <f t="shared" si="89"/>
        <v>0</v>
      </c>
      <c r="M110" s="49">
        <f t="shared" ref="M110:P110" si="111">(L24-$D24)*$D110+$D$1</f>
        <v>-6</v>
      </c>
      <c r="N110" s="49">
        <f t="shared" si="111"/>
        <v>40</v>
      </c>
      <c r="O110" s="49">
        <f t="shared" si="111"/>
        <v>0</v>
      </c>
      <c r="P110" s="49">
        <f t="shared" si="111"/>
        <v>47.8</v>
      </c>
      <c r="Q110" s="48" t="s">
        <v>87</v>
      </c>
      <c r="R110" s="48" t="s">
        <v>87</v>
      </c>
      <c r="S110" s="48" t="s">
        <v>87</v>
      </c>
      <c r="T110" s="48" t="s">
        <v>87</v>
      </c>
      <c r="U110" s="49">
        <f t="shared" ref="U110:V110" si="112">(T24-$D24)*$D110+$D$1</f>
        <v>20</v>
      </c>
      <c r="V110" s="49">
        <f t="shared" si="112"/>
        <v>20</v>
      </c>
      <c r="W110" s="48" t="s">
        <v>87</v>
      </c>
      <c r="X110" s="49">
        <f t="shared" ref="X110" si="113">(W24-$D24)*$D110+$D$1</f>
        <v>20</v>
      </c>
      <c r="Y110" s="48" t="s">
        <v>87</v>
      </c>
      <c r="Z110" s="49">
        <f t="shared" ref="Z110" si="114">(Y24-$D24)*$D110+$D$1</f>
        <v>20</v>
      </c>
      <c r="AA110" s="48" t="s">
        <v>87</v>
      </c>
      <c r="AB110" s="48" t="s">
        <v>87</v>
      </c>
    </row>
    <row r="111" spans="1:28" x14ac:dyDescent="0.2">
      <c r="A111" s="45" t="s">
        <v>67</v>
      </c>
      <c r="B111" s="45" t="s">
        <v>76</v>
      </c>
      <c r="C111" s="45" t="s">
        <v>31</v>
      </c>
      <c r="D111" s="45">
        <v>1</v>
      </c>
      <c r="E111" s="63">
        <f t="shared" si="76"/>
        <v>56</v>
      </c>
      <c r="F111" s="49">
        <f t="shared" si="77"/>
        <v>20</v>
      </c>
      <c r="G111" s="49">
        <f t="shared" si="74"/>
        <v>20</v>
      </c>
      <c r="H111" s="48" t="s">
        <v>87</v>
      </c>
      <c r="I111" s="48" t="s">
        <v>87</v>
      </c>
      <c r="J111" s="49">
        <f t="shared" si="89"/>
        <v>-56</v>
      </c>
      <c r="K111" s="48" t="s">
        <v>87</v>
      </c>
      <c r="L111" s="48" t="s">
        <v>87</v>
      </c>
      <c r="M111" s="49">
        <f t="shared" ref="M111:P111" si="115">(L25-$D25)*$D111+$D$1</f>
        <v>-6</v>
      </c>
      <c r="N111" s="49">
        <f t="shared" si="115"/>
        <v>40</v>
      </c>
      <c r="O111" s="49">
        <f t="shared" si="115"/>
        <v>0</v>
      </c>
      <c r="P111" s="49">
        <f t="shared" si="115"/>
        <v>47.8</v>
      </c>
      <c r="Q111" s="48" t="s">
        <v>87</v>
      </c>
      <c r="R111" s="48" t="s">
        <v>87</v>
      </c>
      <c r="S111" s="48" t="s">
        <v>87</v>
      </c>
      <c r="T111" s="48" t="s">
        <v>87</v>
      </c>
      <c r="U111" s="48" t="s">
        <v>87</v>
      </c>
      <c r="V111" s="48" t="s">
        <v>87</v>
      </c>
      <c r="W111" s="48" t="s">
        <v>87</v>
      </c>
      <c r="X111" s="48" t="s">
        <v>87</v>
      </c>
      <c r="Y111" s="48" t="s">
        <v>87</v>
      </c>
      <c r="Z111" s="48" t="s">
        <v>87</v>
      </c>
      <c r="AA111" s="48" t="s">
        <v>87</v>
      </c>
      <c r="AB111" s="48" t="s">
        <v>87</v>
      </c>
    </row>
    <row r="112" spans="1:28" x14ac:dyDescent="0.2">
      <c r="A112" s="45" t="s">
        <v>67</v>
      </c>
      <c r="B112" s="45" t="s">
        <v>77</v>
      </c>
      <c r="C112" s="45" t="s">
        <v>31</v>
      </c>
      <c r="D112" s="45">
        <v>1</v>
      </c>
      <c r="E112" s="63">
        <f t="shared" si="76"/>
        <v>56</v>
      </c>
      <c r="F112" s="49">
        <f t="shared" si="77"/>
        <v>20</v>
      </c>
      <c r="G112" s="49">
        <f t="shared" si="74"/>
        <v>20</v>
      </c>
      <c r="H112" s="49">
        <f>(G72-$D72)*$D112</f>
        <v>-2</v>
      </c>
      <c r="I112" s="48" t="s">
        <v>87</v>
      </c>
      <c r="J112" s="49">
        <f t="shared" si="89"/>
        <v>-56</v>
      </c>
      <c r="K112" s="48" t="s">
        <v>87</v>
      </c>
      <c r="L112" s="48" t="s">
        <v>87</v>
      </c>
      <c r="M112" s="49">
        <f t="shared" ref="M112:P112" si="116">(L26-$D26)*$D112+$D$1</f>
        <v>-6</v>
      </c>
      <c r="N112" s="49">
        <f t="shared" si="116"/>
        <v>40</v>
      </c>
      <c r="O112" s="49">
        <f t="shared" si="116"/>
        <v>0</v>
      </c>
      <c r="P112" s="49">
        <f t="shared" si="116"/>
        <v>47.8</v>
      </c>
      <c r="Q112" s="48" t="s">
        <v>87</v>
      </c>
      <c r="R112" s="48" t="s">
        <v>87</v>
      </c>
      <c r="S112" s="48" t="s">
        <v>87</v>
      </c>
      <c r="T112" s="48" t="s">
        <v>87</v>
      </c>
      <c r="U112" s="48" t="s">
        <v>87</v>
      </c>
      <c r="V112" s="48" t="s">
        <v>87</v>
      </c>
      <c r="W112" s="48" t="s">
        <v>87</v>
      </c>
      <c r="X112" s="48" t="s">
        <v>87</v>
      </c>
      <c r="Y112" s="48" t="s">
        <v>87</v>
      </c>
      <c r="Z112" s="48" t="s">
        <v>87</v>
      </c>
      <c r="AA112" s="48" t="s">
        <v>87</v>
      </c>
      <c r="AB112" s="48" t="s">
        <v>87</v>
      </c>
    </row>
    <row r="113" spans="1:28" s="69" customFormat="1" x14ac:dyDescent="0.2">
      <c r="A113" s="88" t="s">
        <v>91</v>
      </c>
      <c r="B113" s="89"/>
      <c r="C113" s="90"/>
      <c r="D113" s="74"/>
      <c r="E113" s="75"/>
      <c r="F113" s="68"/>
      <c r="G113" s="68"/>
      <c r="H113" s="68"/>
      <c r="I113" s="48"/>
      <c r="J113" s="68"/>
      <c r="K113" s="48"/>
      <c r="L113" s="48"/>
      <c r="M113" s="68"/>
      <c r="N113" s="68"/>
      <c r="O113" s="68"/>
      <c r="P113" s="6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</row>
    <row r="114" spans="1:28" customFormat="1" x14ac:dyDescent="0.2">
      <c r="A114" s="45" t="s">
        <v>29</v>
      </c>
      <c r="B114" s="45" t="s">
        <v>30</v>
      </c>
      <c r="C114" s="45" t="s">
        <v>31</v>
      </c>
      <c r="D114" s="45">
        <v>2</v>
      </c>
      <c r="E114" s="63">
        <f>D5*D114</f>
        <v>136</v>
      </c>
      <c r="F114" s="49">
        <f>(E5-$D5)*$D114+$D$1</f>
        <v>20</v>
      </c>
      <c r="G114" s="49">
        <f t="shared" ref="G114:H135" si="117">(F5-$D5)*$D114+$D$1</f>
        <v>20</v>
      </c>
      <c r="H114" s="48" t="s">
        <v>87</v>
      </c>
      <c r="I114" s="49">
        <f t="shared" ref="I114:I115" si="118">(H5-$D5)*$D114+$D$1</f>
        <v>20</v>
      </c>
      <c r="J114" s="49">
        <f>(I5-$D5)*$D114</f>
        <v>-136</v>
      </c>
      <c r="K114" s="48" t="s">
        <v>87</v>
      </c>
      <c r="L114" s="48" t="s">
        <v>87</v>
      </c>
      <c r="M114" s="48" t="s">
        <v>87</v>
      </c>
      <c r="N114" s="48" t="s">
        <v>87</v>
      </c>
      <c r="O114" s="48" t="s">
        <v>87</v>
      </c>
      <c r="P114" s="48" t="s">
        <v>87</v>
      </c>
      <c r="Q114" s="49">
        <f t="shared" ref="Q114:W118" si="119">(P5-$D5)*$D114+$D$1</f>
        <v>-56</v>
      </c>
      <c r="R114" s="49">
        <f t="shared" si="119"/>
        <v>100</v>
      </c>
      <c r="S114" s="49">
        <f t="shared" si="119"/>
        <v>100</v>
      </c>
      <c r="T114" s="49">
        <f t="shared" si="119"/>
        <v>122.19999999999999</v>
      </c>
      <c r="U114" s="48" t="s">
        <v>87</v>
      </c>
      <c r="V114" s="48" t="s">
        <v>87</v>
      </c>
      <c r="W114" s="48" t="s">
        <v>87</v>
      </c>
      <c r="X114" s="48" t="s">
        <v>87</v>
      </c>
      <c r="Y114" s="48" t="s">
        <v>87</v>
      </c>
      <c r="Z114" s="48" t="s">
        <v>87</v>
      </c>
      <c r="AA114" s="48" t="s">
        <v>87</v>
      </c>
      <c r="AB114" s="48" t="s">
        <v>87</v>
      </c>
    </row>
    <row r="115" spans="1:28" customFormat="1" x14ac:dyDescent="0.2">
      <c r="A115" s="45" t="s">
        <v>29</v>
      </c>
      <c r="B115" s="45" t="s">
        <v>34</v>
      </c>
      <c r="C115" s="45" t="s">
        <v>31</v>
      </c>
      <c r="D115" s="45">
        <v>2</v>
      </c>
      <c r="E115" s="63">
        <f t="shared" ref="E115:E135" si="120">D6*D115</f>
        <v>136</v>
      </c>
      <c r="F115" s="49">
        <f t="shared" ref="F115:F135" si="121">(E6-$D6)*$D115+$D$1</f>
        <v>20</v>
      </c>
      <c r="G115" s="49">
        <f t="shared" si="117"/>
        <v>20</v>
      </c>
      <c r="H115" s="48" t="s">
        <v>87</v>
      </c>
      <c r="I115" s="49">
        <f t="shared" si="118"/>
        <v>20</v>
      </c>
      <c r="J115" s="49">
        <f t="shared" ref="J115:L119" si="122">(I6-$D6)*$D115</f>
        <v>-136</v>
      </c>
      <c r="K115" s="49">
        <f t="shared" si="122"/>
        <v>0</v>
      </c>
      <c r="L115" s="49">
        <f t="shared" si="122"/>
        <v>0</v>
      </c>
      <c r="M115" s="49">
        <f>(L6-$D6)*$D115+$D$1</f>
        <v>-56</v>
      </c>
      <c r="N115" s="49">
        <f>(M6-$D6)*$D115+$D$1</f>
        <v>80</v>
      </c>
      <c r="O115" s="49">
        <f>(N6-$D6)*$D115+$D$1</f>
        <v>-44</v>
      </c>
      <c r="P115" s="49">
        <f>(O6-$D6)*$D115+$D$1</f>
        <v>55.400000000000006</v>
      </c>
      <c r="Q115" s="49">
        <f t="shared" si="119"/>
        <v>-56</v>
      </c>
      <c r="R115" s="49">
        <f t="shared" si="119"/>
        <v>100</v>
      </c>
      <c r="S115" s="49">
        <f t="shared" si="119"/>
        <v>100</v>
      </c>
      <c r="T115" s="49">
        <f t="shared" si="119"/>
        <v>122.19999999999999</v>
      </c>
      <c r="U115" s="49">
        <f t="shared" si="119"/>
        <v>20</v>
      </c>
      <c r="V115" s="49">
        <f t="shared" si="119"/>
        <v>20</v>
      </c>
      <c r="W115" s="49">
        <f t="shared" si="119"/>
        <v>20</v>
      </c>
      <c r="X115" s="48" t="s">
        <v>87</v>
      </c>
      <c r="Y115" s="48" t="s">
        <v>87</v>
      </c>
      <c r="Z115" s="48" t="s">
        <v>87</v>
      </c>
      <c r="AA115" s="48" t="s">
        <v>87</v>
      </c>
      <c r="AB115" s="48" t="s">
        <v>87</v>
      </c>
    </row>
    <row r="116" spans="1:28" customFormat="1" x14ac:dyDescent="0.2">
      <c r="A116" s="45" t="s">
        <v>29</v>
      </c>
      <c r="B116" s="45" t="s">
        <v>35</v>
      </c>
      <c r="C116" s="45" t="s">
        <v>36</v>
      </c>
      <c r="D116" s="45">
        <v>2</v>
      </c>
      <c r="E116" s="63">
        <f t="shared" si="120"/>
        <v>96</v>
      </c>
      <c r="F116" s="49">
        <f t="shared" si="121"/>
        <v>20</v>
      </c>
      <c r="G116" s="49">
        <f t="shared" si="117"/>
        <v>20</v>
      </c>
      <c r="H116" s="48" t="s">
        <v>87</v>
      </c>
      <c r="I116" s="48" t="s">
        <v>87</v>
      </c>
      <c r="J116" s="49">
        <f t="shared" si="122"/>
        <v>-96</v>
      </c>
      <c r="K116" s="48" t="s">
        <v>87</v>
      </c>
      <c r="L116" s="48" t="s">
        <v>87</v>
      </c>
      <c r="M116" s="48" t="s">
        <v>87</v>
      </c>
      <c r="N116" s="48" t="s">
        <v>87</v>
      </c>
      <c r="O116" s="48" t="s">
        <v>87</v>
      </c>
      <c r="P116" s="48" t="s">
        <v>87</v>
      </c>
      <c r="Q116" s="49">
        <f t="shared" si="119"/>
        <v>-58</v>
      </c>
      <c r="R116" s="49">
        <f t="shared" si="119"/>
        <v>80</v>
      </c>
      <c r="S116" s="49">
        <f t="shared" si="119"/>
        <v>80</v>
      </c>
      <c r="T116" s="49">
        <f t="shared" si="119"/>
        <v>80</v>
      </c>
      <c r="U116" s="48" t="s">
        <v>87</v>
      </c>
      <c r="V116" s="48" t="s">
        <v>87</v>
      </c>
      <c r="W116" s="48" t="s">
        <v>87</v>
      </c>
      <c r="X116" s="48" t="s">
        <v>87</v>
      </c>
      <c r="Y116" s="48" t="s">
        <v>87</v>
      </c>
      <c r="Z116" s="48" t="s">
        <v>87</v>
      </c>
      <c r="AA116" s="48" t="s">
        <v>87</v>
      </c>
      <c r="AB116" s="48" t="s">
        <v>87</v>
      </c>
    </row>
    <row r="117" spans="1:28" customFormat="1" x14ac:dyDescent="0.2">
      <c r="A117" s="45" t="s">
        <v>29</v>
      </c>
      <c r="B117" s="45" t="s">
        <v>37</v>
      </c>
      <c r="C117" s="45" t="s">
        <v>36</v>
      </c>
      <c r="D117" s="45">
        <v>2</v>
      </c>
      <c r="E117" s="63">
        <f t="shared" si="120"/>
        <v>40</v>
      </c>
      <c r="F117" s="49">
        <f t="shared" si="121"/>
        <v>20</v>
      </c>
      <c r="G117" s="49">
        <f t="shared" si="117"/>
        <v>20</v>
      </c>
      <c r="H117" s="48" t="s">
        <v>87</v>
      </c>
      <c r="I117" s="49">
        <f t="shared" ref="I117:I120" si="123">(H8-$D8)*$D117+$D$1</f>
        <v>20</v>
      </c>
      <c r="J117" s="49">
        <f t="shared" si="122"/>
        <v>-40</v>
      </c>
      <c r="K117" s="48" t="s">
        <v>87</v>
      </c>
      <c r="L117" s="48" t="s">
        <v>87</v>
      </c>
      <c r="M117" s="49">
        <f t="shared" ref="M117:P118" si="124">(L8-$D8)*$D117+$D$1</f>
        <v>70</v>
      </c>
      <c r="N117" s="49">
        <f t="shared" si="124"/>
        <v>246</v>
      </c>
      <c r="O117" s="49">
        <f t="shared" si="124"/>
        <v>70</v>
      </c>
      <c r="P117" s="49">
        <f t="shared" si="124"/>
        <v>231</v>
      </c>
      <c r="Q117" s="49">
        <f t="shared" si="119"/>
        <v>40</v>
      </c>
      <c r="R117" s="49">
        <f t="shared" si="119"/>
        <v>236</v>
      </c>
      <c r="S117" s="49">
        <f t="shared" si="119"/>
        <v>236</v>
      </c>
      <c r="T117" s="49">
        <f t="shared" si="119"/>
        <v>236</v>
      </c>
      <c r="U117" s="48" t="s">
        <v>87</v>
      </c>
      <c r="V117" s="48" t="s">
        <v>87</v>
      </c>
      <c r="W117" s="48" t="s">
        <v>87</v>
      </c>
      <c r="X117" s="48" t="s">
        <v>87</v>
      </c>
      <c r="Y117" s="48" t="s">
        <v>87</v>
      </c>
      <c r="Z117" s="48" t="s">
        <v>87</v>
      </c>
      <c r="AA117" s="48" t="s">
        <v>87</v>
      </c>
      <c r="AB117" s="48" t="s">
        <v>87</v>
      </c>
    </row>
    <row r="118" spans="1:28" customFormat="1" x14ac:dyDescent="0.2">
      <c r="A118" s="45" t="s">
        <v>29</v>
      </c>
      <c r="B118" s="45" t="s">
        <v>38</v>
      </c>
      <c r="C118" s="45" t="s">
        <v>36</v>
      </c>
      <c r="D118" s="45">
        <v>2</v>
      </c>
      <c r="E118" s="63">
        <f t="shared" si="120"/>
        <v>96</v>
      </c>
      <c r="F118" s="49">
        <f t="shared" si="121"/>
        <v>20</v>
      </c>
      <c r="G118" s="49">
        <f t="shared" si="117"/>
        <v>20</v>
      </c>
      <c r="H118" s="48" t="s">
        <v>87</v>
      </c>
      <c r="I118" s="49">
        <f t="shared" si="123"/>
        <v>14</v>
      </c>
      <c r="J118" s="49">
        <f t="shared" si="122"/>
        <v>-96</v>
      </c>
      <c r="K118" s="48" t="s">
        <v>87</v>
      </c>
      <c r="L118" s="48" t="s">
        <v>87</v>
      </c>
      <c r="M118" s="49">
        <f t="shared" si="124"/>
        <v>14</v>
      </c>
      <c r="N118" s="49">
        <f t="shared" si="124"/>
        <v>190</v>
      </c>
      <c r="O118" s="49">
        <f t="shared" si="124"/>
        <v>14</v>
      </c>
      <c r="P118" s="49">
        <f t="shared" si="124"/>
        <v>175</v>
      </c>
      <c r="Q118" s="49">
        <f t="shared" si="119"/>
        <v>-58</v>
      </c>
      <c r="R118" s="49">
        <f t="shared" si="119"/>
        <v>80</v>
      </c>
      <c r="S118" s="49">
        <f t="shared" si="119"/>
        <v>80</v>
      </c>
      <c r="T118" s="49">
        <f t="shared" si="119"/>
        <v>80</v>
      </c>
      <c r="U118" s="48" t="s">
        <v>87</v>
      </c>
      <c r="V118" s="48" t="s">
        <v>87</v>
      </c>
      <c r="W118" s="48" t="s">
        <v>87</v>
      </c>
      <c r="X118" s="48" t="s">
        <v>87</v>
      </c>
      <c r="Y118" s="48" t="s">
        <v>87</v>
      </c>
      <c r="Z118" s="48" t="s">
        <v>87</v>
      </c>
      <c r="AA118" s="48" t="s">
        <v>87</v>
      </c>
      <c r="AB118" s="48" t="s">
        <v>87</v>
      </c>
    </row>
    <row r="119" spans="1:28" customFormat="1" x14ac:dyDescent="0.2">
      <c r="A119" s="45" t="s">
        <v>29</v>
      </c>
      <c r="B119" s="45" t="s">
        <v>39</v>
      </c>
      <c r="C119" s="45" t="s">
        <v>36</v>
      </c>
      <c r="D119" s="45">
        <v>2</v>
      </c>
      <c r="E119" s="63">
        <f t="shared" si="120"/>
        <v>160</v>
      </c>
      <c r="F119" s="49">
        <f t="shared" si="121"/>
        <v>20</v>
      </c>
      <c r="G119" s="49">
        <f t="shared" si="117"/>
        <v>20</v>
      </c>
      <c r="H119" s="48" t="s">
        <v>87</v>
      </c>
      <c r="I119" s="49">
        <f t="shared" si="123"/>
        <v>20</v>
      </c>
      <c r="J119" s="49">
        <f t="shared" si="122"/>
        <v>-160</v>
      </c>
      <c r="K119" s="48" t="s">
        <v>87</v>
      </c>
      <c r="L119" s="48" t="s">
        <v>87</v>
      </c>
      <c r="M119" s="48" t="s">
        <v>87</v>
      </c>
      <c r="N119" s="48" t="s">
        <v>87</v>
      </c>
      <c r="O119" s="48" t="s">
        <v>87</v>
      </c>
      <c r="P119" s="48" t="s">
        <v>87</v>
      </c>
      <c r="Q119" s="48" t="s">
        <v>87</v>
      </c>
      <c r="R119" s="49">
        <f t="shared" ref="R119:S119" si="125">(Q10-$D10)*$D119+$D$1</f>
        <v>176</v>
      </c>
      <c r="S119" s="49">
        <f t="shared" si="125"/>
        <v>176</v>
      </c>
      <c r="T119" s="48" t="s">
        <v>87</v>
      </c>
      <c r="U119" s="48" t="s">
        <v>87</v>
      </c>
      <c r="V119" s="48" t="s">
        <v>87</v>
      </c>
      <c r="W119" s="48" t="s">
        <v>87</v>
      </c>
      <c r="X119" s="48" t="s">
        <v>87</v>
      </c>
      <c r="Y119" s="48" t="s">
        <v>87</v>
      </c>
      <c r="Z119" s="48" t="s">
        <v>87</v>
      </c>
      <c r="AA119" s="48" t="s">
        <v>87</v>
      </c>
      <c r="AB119" s="48" t="s">
        <v>87</v>
      </c>
    </row>
    <row r="120" spans="1:28" customFormat="1" x14ac:dyDescent="0.2">
      <c r="A120" s="45" t="s">
        <v>29</v>
      </c>
      <c r="B120" s="45" t="s">
        <v>40</v>
      </c>
      <c r="C120" s="45" t="s">
        <v>36</v>
      </c>
      <c r="D120" s="45">
        <v>2</v>
      </c>
      <c r="E120" s="63">
        <f t="shared" si="120"/>
        <v>250</v>
      </c>
      <c r="F120" s="49">
        <f t="shared" si="121"/>
        <v>20</v>
      </c>
      <c r="G120" s="49">
        <f t="shared" si="117"/>
        <v>20</v>
      </c>
      <c r="H120" s="48" t="s">
        <v>87</v>
      </c>
      <c r="I120" s="49">
        <f t="shared" si="123"/>
        <v>20</v>
      </c>
      <c r="J120" s="48" t="s">
        <v>87</v>
      </c>
      <c r="K120" s="48" t="s">
        <v>87</v>
      </c>
      <c r="L120" s="48" t="s">
        <v>87</v>
      </c>
      <c r="M120" s="48" t="s">
        <v>87</v>
      </c>
      <c r="N120" s="48" t="s">
        <v>87</v>
      </c>
      <c r="O120" s="48" t="s">
        <v>87</v>
      </c>
      <c r="P120" s="48" t="s">
        <v>87</v>
      </c>
      <c r="Q120" s="48" t="s">
        <v>87</v>
      </c>
      <c r="R120" s="48" t="s">
        <v>87</v>
      </c>
      <c r="S120" s="48" t="s">
        <v>87</v>
      </c>
      <c r="T120" s="48" t="s">
        <v>87</v>
      </c>
      <c r="U120" s="48" t="s">
        <v>87</v>
      </c>
      <c r="V120" s="48" t="s">
        <v>87</v>
      </c>
      <c r="W120" s="48" t="s">
        <v>87</v>
      </c>
      <c r="X120" s="48" t="s">
        <v>87</v>
      </c>
      <c r="Y120" s="48" t="s">
        <v>87</v>
      </c>
      <c r="Z120" s="48" t="s">
        <v>87</v>
      </c>
      <c r="AA120" s="48" t="s">
        <v>87</v>
      </c>
      <c r="AB120" s="48" t="s">
        <v>87</v>
      </c>
    </row>
    <row r="121" spans="1:28" customFormat="1" x14ac:dyDescent="0.2">
      <c r="A121" s="45" t="s">
        <v>29</v>
      </c>
      <c r="B121" s="45" t="s">
        <v>41</v>
      </c>
      <c r="C121" s="45" t="s">
        <v>42</v>
      </c>
      <c r="D121" s="45">
        <v>2</v>
      </c>
      <c r="E121" s="63">
        <f t="shared" si="120"/>
        <v>136</v>
      </c>
      <c r="F121" s="49">
        <f t="shared" si="121"/>
        <v>20</v>
      </c>
      <c r="G121" s="49">
        <f t="shared" si="117"/>
        <v>20</v>
      </c>
      <c r="H121" s="48" t="s">
        <v>87</v>
      </c>
      <c r="I121" s="48" t="s">
        <v>87</v>
      </c>
      <c r="J121" s="49">
        <f t="shared" ref="J121:L135" si="126">(I12-$D12)*$D121</f>
        <v>-136</v>
      </c>
      <c r="K121" s="48" t="s">
        <v>87</v>
      </c>
      <c r="L121" s="48" t="s">
        <v>87</v>
      </c>
      <c r="M121" s="49">
        <f t="shared" ref="M121:Z123" si="127">(L12-$D12)*$D121+$D$1</f>
        <v>-116</v>
      </c>
      <c r="N121" s="49">
        <f t="shared" si="127"/>
        <v>20</v>
      </c>
      <c r="O121" s="49">
        <f t="shared" si="127"/>
        <v>-103.4</v>
      </c>
      <c r="P121" s="49">
        <f t="shared" si="127"/>
        <v>65</v>
      </c>
      <c r="Q121" s="49">
        <f t="shared" si="127"/>
        <v>-116</v>
      </c>
      <c r="R121" s="49">
        <f t="shared" si="127"/>
        <v>40</v>
      </c>
      <c r="S121" s="49">
        <f t="shared" si="127"/>
        <v>40</v>
      </c>
      <c r="T121" s="49">
        <f t="shared" si="127"/>
        <v>62.199999999999989</v>
      </c>
      <c r="U121" s="48" t="s">
        <v>87</v>
      </c>
      <c r="V121" s="48" t="s">
        <v>87</v>
      </c>
      <c r="W121" s="48" t="s">
        <v>87</v>
      </c>
      <c r="X121" s="48" t="s">
        <v>87</v>
      </c>
      <c r="Y121" s="48" t="s">
        <v>87</v>
      </c>
      <c r="Z121" s="48" t="s">
        <v>87</v>
      </c>
      <c r="AA121" s="48" t="s">
        <v>87</v>
      </c>
      <c r="AB121" s="48" t="s">
        <v>87</v>
      </c>
    </row>
    <row r="122" spans="1:28" customFormat="1" x14ac:dyDescent="0.2">
      <c r="A122" s="45" t="s">
        <v>29</v>
      </c>
      <c r="B122" s="45" t="s">
        <v>43</v>
      </c>
      <c r="C122" s="45" t="s">
        <v>44</v>
      </c>
      <c r="D122" s="45">
        <v>2</v>
      </c>
      <c r="E122" s="63">
        <f t="shared" si="120"/>
        <v>170</v>
      </c>
      <c r="F122" s="49">
        <f t="shared" si="121"/>
        <v>20</v>
      </c>
      <c r="G122" s="49">
        <f t="shared" si="117"/>
        <v>20</v>
      </c>
      <c r="H122" s="48" t="s">
        <v>87</v>
      </c>
      <c r="I122" s="49">
        <f t="shared" ref="I122:I125" si="128">(H13-$D13)*$D122+$D$1</f>
        <v>20</v>
      </c>
      <c r="J122" s="49">
        <f t="shared" si="126"/>
        <v>-170</v>
      </c>
      <c r="K122" s="48" t="s">
        <v>87</v>
      </c>
      <c r="L122" s="48" t="s">
        <v>87</v>
      </c>
      <c r="M122" s="49">
        <f t="shared" si="127"/>
        <v>-150</v>
      </c>
      <c r="N122" s="49">
        <f t="shared" si="127"/>
        <v>166</v>
      </c>
      <c r="O122" s="49">
        <f t="shared" si="127"/>
        <v>-6.9000000000000057</v>
      </c>
      <c r="P122" s="49">
        <f t="shared" si="127"/>
        <v>97.199999999999989</v>
      </c>
      <c r="Q122" s="49">
        <f t="shared" si="127"/>
        <v>-150</v>
      </c>
      <c r="R122" s="49">
        <f t="shared" si="127"/>
        <v>146</v>
      </c>
      <c r="S122" s="49">
        <f t="shared" si="127"/>
        <v>146</v>
      </c>
      <c r="T122" s="49">
        <f t="shared" si="127"/>
        <v>28.199999999999989</v>
      </c>
      <c r="U122" s="48" t="s">
        <v>87</v>
      </c>
      <c r="V122" s="48" t="s">
        <v>87</v>
      </c>
      <c r="W122" s="48" t="s">
        <v>87</v>
      </c>
      <c r="X122" s="48" t="s">
        <v>87</v>
      </c>
      <c r="Y122" s="48" t="s">
        <v>87</v>
      </c>
      <c r="Z122" s="48" t="s">
        <v>87</v>
      </c>
      <c r="AA122" s="49">
        <f t="shared" ref="AA122:AB122" si="129">(Z13-$D13)*$D122+$D$1</f>
        <v>76</v>
      </c>
      <c r="AB122" s="49">
        <f t="shared" si="129"/>
        <v>-94</v>
      </c>
    </row>
    <row r="123" spans="1:28" customFormat="1" x14ac:dyDescent="0.2">
      <c r="A123" s="45" t="s">
        <v>29</v>
      </c>
      <c r="B123" s="45" t="s">
        <v>45</v>
      </c>
      <c r="C123" s="45" t="s">
        <v>31</v>
      </c>
      <c r="D123" s="45">
        <v>2</v>
      </c>
      <c r="E123" s="63">
        <f t="shared" si="120"/>
        <v>136</v>
      </c>
      <c r="F123" s="49">
        <f t="shared" si="121"/>
        <v>20</v>
      </c>
      <c r="G123" s="49">
        <f t="shared" si="117"/>
        <v>20</v>
      </c>
      <c r="H123" s="48" t="s">
        <v>87</v>
      </c>
      <c r="I123" s="49">
        <f t="shared" si="128"/>
        <v>20</v>
      </c>
      <c r="J123" s="49">
        <f t="shared" si="126"/>
        <v>-136</v>
      </c>
      <c r="K123" s="49">
        <f t="shared" si="126"/>
        <v>0</v>
      </c>
      <c r="L123" s="49">
        <f t="shared" si="126"/>
        <v>0</v>
      </c>
      <c r="M123" s="49">
        <f t="shared" si="127"/>
        <v>-56</v>
      </c>
      <c r="N123" s="49">
        <f t="shared" si="127"/>
        <v>80</v>
      </c>
      <c r="O123" s="49">
        <f t="shared" si="127"/>
        <v>-44</v>
      </c>
      <c r="P123" s="49">
        <f t="shared" si="127"/>
        <v>55.400000000000006</v>
      </c>
      <c r="Q123" s="49">
        <f t="shared" si="127"/>
        <v>-56</v>
      </c>
      <c r="R123" s="49">
        <f t="shared" si="127"/>
        <v>100</v>
      </c>
      <c r="S123" s="49">
        <f t="shared" si="127"/>
        <v>100</v>
      </c>
      <c r="T123" s="49">
        <f t="shared" si="127"/>
        <v>122.19999999999999</v>
      </c>
      <c r="U123" s="49">
        <f t="shared" si="127"/>
        <v>20</v>
      </c>
      <c r="V123" s="49">
        <f t="shared" si="127"/>
        <v>20</v>
      </c>
      <c r="W123" s="49">
        <f t="shared" si="127"/>
        <v>20</v>
      </c>
      <c r="X123" s="49">
        <f t="shared" si="127"/>
        <v>20</v>
      </c>
      <c r="Y123" s="49">
        <f t="shared" si="127"/>
        <v>20</v>
      </c>
      <c r="Z123" s="49">
        <f t="shared" si="127"/>
        <v>20</v>
      </c>
      <c r="AA123" s="48" t="s">
        <v>87</v>
      </c>
      <c r="AB123" s="48" t="s">
        <v>87</v>
      </c>
    </row>
    <row r="124" spans="1:28" customFormat="1" x14ac:dyDescent="0.2">
      <c r="A124" s="45" t="s">
        <v>29</v>
      </c>
      <c r="B124" s="45" t="s">
        <v>46</v>
      </c>
      <c r="C124" s="45" t="s">
        <v>47</v>
      </c>
      <c r="D124" s="45">
        <v>2</v>
      </c>
      <c r="E124" s="63">
        <f t="shared" si="120"/>
        <v>136</v>
      </c>
      <c r="F124" s="49">
        <f t="shared" si="121"/>
        <v>20</v>
      </c>
      <c r="G124" s="49">
        <f t="shared" si="117"/>
        <v>20</v>
      </c>
      <c r="H124" s="48" t="s">
        <v>87</v>
      </c>
      <c r="I124" s="49">
        <f t="shared" si="128"/>
        <v>20</v>
      </c>
      <c r="J124" s="49">
        <f t="shared" si="126"/>
        <v>-136</v>
      </c>
      <c r="K124" s="48" t="s">
        <v>87</v>
      </c>
      <c r="L124" s="48" t="s">
        <v>87</v>
      </c>
      <c r="M124" s="48" t="s">
        <v>87</v>
      </c>
      <c r="N124" s="48" t="s">
        <v>87</v>
      </c>
      <c r="O124" s="48" t="s">
        <v>87</v>
      </c>
      <c r="P124" s="48" t="s">
        <v>87</v>
      </c>
      <c r="Q124" s="49">
        <f t="shared" ref="Q124:T125" si="130">(P15-$D15)*$D124+$D$1</f>
        <v>-56</v>
      </c>
      <c r="R124" s="49">
        <f t="shared" si="130"/>
        <v>100</v>
      </c>
      <c r="S124" s="49">
        <f t="shared" si="130"/>
        <v>100</v>
      </c>
      <c r="T124" s="49">
        <f t="shared" si="130"/>
        <v>122.19999999999999</v>
      </c>
      <c r="U124" s="48" t="s">
        <v>87</v>
      </c>
      <c r="V124" s="48" t="s">
        <v>87</v>
      </c>
      <c r="W124" s="48" t="s">
        <v>87</v>
      </c>
      <c r="X124" s="48" t="s">
        <v>87</v>
      </c>
      <c r="Y124" s="48" t="s">
        <v>87</v>
      </c>
      <c r="Z124" s="48" t="s">
        <v>87</v>
      </c>
      <c r="AA124" s="48" t="s">
        <v>87</v>
      </c>
      <c r="AB124" s="48" t="s">
        <v>87</v>
      </c>
    </row>
    <row r="125" spans="1:28" customFormat="1" x14ac:dyDescent="0.2">
      <c r="A125" s="45" t="s">
        <v>29</v>
      </c>
      <c r="B125" s="45" t="s">
        <v>48</v>
      </c>
      <c r="C125" s="45" t="s">
        <v>49</v>
      </c>
      <c r="D125" s="45">
        <v>2</v>
      </c>
      <c r="E125" s="63">
        <f t="shared" si="120"/>
        <v>136</v>
      </c>
      <c r="F125" s="49">
        <f t="shared" si="121"/>
        <v>20</v>
      </c>
      <c r="G125" s="49">
        <f t="shared" si="117"/>
        <v>20</v>
      </c>
      <c r="H125" s="48" t="s">
        <v>87</v>
      </c>
      <c r="I125" s="49">
        <f t="shared" si="128"/>
        <v>20</v>
      </c>
      <c r="J125" s="49">
        <f t="shared" si="126"/>
        <v>-136</v>
      </c>
      <c r="K125" s="48" t="s">
        <v>87</v>
      </c>
      <c r="L125" s="48" t="s">
        <v>87</v>
      </c>
      <c r="M125" s="48" t="s">
        <v>87</v>
      </c>
      <c r="N125" s="48" t="s">
        <v>87</v>
      </c>
      <c r="O125" s="48" t="s">
        <v>87</v>
      </c>
      <c r="P125" s="48" t="s">
        <v>87</v>
      </c>
      <c r="Q125" s="49">
        <f t="shared" si="130"/>
        <v>-116</v>
      </c>
      <c r="R125" s="49">
        <f t="shared" si="130"/>
        <v>40</v>
      </c>
      <c r="S125" s="49">
        <f t="shared" si="130"/>
        <v>40</v>
      </c>
      <c r="T125" s="49">
        <f t="shared" si="130"/>
        <v>62.199999999999989</v>
      </c>
      <c r="U125" s="48" t="s">
        <v>87</v>
      </c>
      <c r="V125" s="48" t="s">
        <v>87</v>
      </c>
      <c r="W125" s="48" t="s">
        <v>87</v>
      </c>
      <c r="X125" s="48" t="s">
        <v>87</v>
      </c>
      <c r="Y125" s="48" t="s">
        <v>87</v>
      </c>
      <c r="Z125" s="48" t="s">
        <v>87</v>
      </c>
      <c r="AA125" s="48" t="s">
        <v>87</v>
      </c>
      <c r="AB125" s="48" t="s">
        <v>87</v>
      </c>
    </row>
    <row r="126" spans="1:28" customFormat="1" x14ac:dyDescent="0.2">
      <c r="A126" s="45" t="s">
        <v>67</v>
      </c>
      <c r="B126" s="45" t="s">
        <v>68</v>
      </c>
      <c r="C126" s="45" t="s">
        <v>31</v>
      </c>
      <c r="D126" s="45">
        <v>2</v>
      </c>
      <c r="E126" s="63">
        <f t="shared" si="120"/>
        <v>112</v>
      </c>
      <c r="F126" s="49">
        <f t="shared" si="121"/>
        <v>20</v>
      </c>
      <c r="G126" s="49">
        <f t="shared" si="117"/>
        <v>20</v>
      </c>
      <c r="H126" s="48" t="s">
        <v>87</v>
      </c>
      <c r="I126" s="48" t="s">
        <v>87</v>
      </c>
      <c r="J126" s="49">
        <f t="shared" si="126"/>
        <v>-112</v>
      </c>
      <c r="K126" s="48" t="s">
        <v>87</v>
      </c>
      <c r="L126" s="48" t="s">
        <v>87</v>
      </c>
      <c r="M126" s="49">
        <f t="shared" ref="M126:P135" si="131">(L17-$D17)*$D126+$D$1</f>
        <v>-32</v>
      </c>
      <c r="N126" s="49">
        <f t="shared" si="131"/>
        <v>60</v>
      </c>
      <c r="O126" s="49">
        <f t="shared" si="131"/>
        <v>-20</v>
      </c>
      <c r="P126" s="49">
        <f t="shared" si="131"/>
        <v>75.599999999999994</v>
      </c>
      <c r="Q126" s="48" t="s">
        <v>87</v>
      </c>
      <c r="R126" s="48" t="s">
        <v>87</v>
      </c>
      <c r="S126" s="48" t="s">
        <v>87</v>
      </c>
      <c r="T126" s="48" t="s">
        <v>87</v>
      </c>
      <c r="U126" s="48" t="s">
        <v>87</v>
      </c>
      <c r="V126" s="48" t="s">
        <v>87</v>
      </c>
      <c r="W126" s="48" t="s">
        <v>87</v>
      </c>
      <c r="X126" s="48" t="s">
        <v>87</v>
      </c>
      <c r="Y126" s="48" t="s">
        <v>87</v>
      </c>
      <c r="Z126" s="48" t="s">
        <v>87</v>
      </c>
      <c r="AA126" s="48" t="s">
        <v>87</v>
      </c>
      <c r="AB126" s="48" t="s">
        <v>87</v>
      </c>
    </row>
    <row r="127" spans="1:28" x14ac:dyDescent="0.2">
      <c r="A127" s="45" t="s">
        <v>67</v>
      </c>
      <c r="B127" s="45" t="s">
        <v>69</v>
      </c>
      <c r="C127" s="45" t="s">
        <v>36</v>
      </c>
      <c r="D127" s="45">
        <v>2</v>
      </c>
      <c r="E127" s="63">
        <f t="shared" si="120"/>
        <v>112</v>
      </c>
      <c r="F127" s="49">
        <f t="shared" si="121"/>
        <v>20</v>
      </c>
      <c r="G127" s="49">
        <f t="shared" si="117"/>
        <v>20</v>
      </c>
      <c r="H127" s="49">
        <f t="shared" si="117"/>
        <v>50</v>
      </c>
      <c r="I127" s="48" t="s">
        <v>87</v>
      </c>
      <c r="J127" s="49">
        <f t="shared" si="126"/>
        <v>-112</v>
      </c>
      <c r="K127" s="48" t="s">
        <v>87</v>
      </c>
      <c r="L127" s="48" t="s">
        <v>87</v>
      </c>
      <c r="M127" s="49">
        <f t="shared" si="131"/>
        <v>-92</v>
      </c>
      <c r="N127" s="49">
        <f t="shared" si="131"/>
        <v>0</v>
      </c>
      <c r="O127" s="49">
        <f t="shared" si="131"/>
        <v>-80.599999999999994</v>
      </c>
      <c r="P127" s="49">
        <f t="shared" si="131"/>
        <v>15.599999999999994</v>
      </c>
      <c r="Q127" s="48" t="s">
        <v>87</v>
      </c>
      <c r="R127" s="48" t="s">
        <v>87</v>
      </c>
      <c r="S127" s="48" t="s">
        <v>87</v>
      </c>
      <c r="T127" s="48" t="s">
        <v>87</v>
      </c>
      <c r="U127" s="48" t="s">
        <v>87</v>
      </c>
      <c r="V127" s="48" t="s">
        <v>87</v>
      </c>
      <c r="W127" s="48" t="s">
        <v>87</v>
      </c>
      <c r="X127" s="48" t="s">
        <v>87</v>
      </c>
      <c r="Y127" s="48" t="s">
        <v>87</v>
      </c>
      <c r="Z127" s="48" t="s">
        <v>87</v>
      </c>
      <c r="AA127" s="48" t="s">
        <v>87</v>
      </c>
      <c r="AB127" s="48" t="s">
        <v>87</v>
      </c>
    </row>
    <row r="128" spans="1:28" x14ac:dyDescent="0.2">
      <c r="A128" s="45" t="s">
        <v>67</v>
      </c>
      <c r="B128" s="45" t="s">
        <v>70</v>
      </c>
      <c r="C128" s="45" t="s">
        <v>36</v>
      </c>
      <c r="D128" s="45">
        <v>2</v>
      </c>
      <c r="E128" s="63">
        <f t="shared" si="120"/>
        <v>112</v>
      </c>
      <c r="F128" s="49">
        <f t="shared" si="121"/>
        <v>20</v>
      </c>
      <c r="G128" s="49">
        <f t="shared" si="117"/>
        <v>20</v>
      </c>
      <c r="H128" s="49">
        <f t="shared" si="117"/>
        <v>50</v>
      </c>
      <c r="I128" s="48" t="s">
        <v>87</v>
      </c>
      <c r="J128" s="49">
        <f t="shared" si="126"/>
        <v>-112</v>
      </c>
      <c r="K128" s="48" t="s">
        <v>87</v>
      </c>
      <c r="L128" s="48" t="s">
        <v>87</v>
      </c>
      <c r="M128" s="49">
        <f t="shared" si="131"/>
        <v>-92</v>
      </c>
      <c r="N128" s="49">
        <f t="shared" si="131"/>
        <v>0</v>
      </c>
      <c r="O128" s="49">
        <f t="shared" si="131"/>
        <v>-80.599999999999994</v>
      </c>
      <c r="P128" s="49">
        <f t="shared" si="131"/>
        <v>15.599999999999994</v>
      </c>
      <c r="Q128" s="48" t="s">
        <v>87</v>
      </c>
      <c r="R128" s="48" t="s">
        <v>87</v>
      </c>
      <c r="S128" s="48" t="s">
        <v>87</v>
      </c>
      <c r="T128" s="48" t="s">
        <v>87</v>
      </c>
      <c r="U128" s="48" t="s">
        <v>87</v>
      </c>
      <c r="V128" s="48" t="s">
        <v>87</v>
      </c>
      <c r="W128" s="48" t="s">
        <v>87</v>
      </c>
      <c r="X128" s="48" t="s">
        <v>87</v>
      </c>
      <c r="Y128" s="48" t="s">
        <v>87</v>
      </c>
      <c r="Z128" s="48" t="s">
        <v>87</v>
      </c>
      <c r="AA128" s="48" t="s">
        <v>87</v>
      </c>
      <c r="AB128" s="48" t="s">
        <v>87</v>
      </c>
    </row>
    <row r="129" spans="1:28" x14ac:dyDescent="0.2">
      <c r="A129" s="45" t="s">
        <v>67</v>
      </c>
      <c r="B129" s="45" t="s">
        <v>71</v>
      </c>
      <c r="C129" s="45" t="s">
        <v>49</v>
      </c>
      <c r="D129" s="45">
        <v>2</v>
      </c>
      <c r="E129" s="63">
        <f t="shared" si="120"/>
        <v>112</v>
      </c>
      <c r="F129" s="49">
        <f t="shared" si="121"/>
        <v>20</v>
      </c>
      <c r="G129" s="49">
        <f t="shared" si="117"/>
        <v>20</v>
      </c>
      <c r="H129" s="48" t="s">
        <v>87</v>
      </c>
      <c r="I129" s="48" t="s">
        <v>87</v>
      </c>
      <c r="J129" s="49">
        <f t="shared" si="126"/>
        <v>-112</v>
      </c>
      <c r="K129" s="48" t="s">
        <v>87</v>
      </c>
      <c r="L129" s="48" t="s">
        <v>87</v>
      </c>
      <c r="M129" s="49">
        <f t="shared" si="131"/>
        <v>-92</v>
      </c>
      <c r="N129" s="49">
        <f t="shared" si="131"/>
        <v>0</v>
      </c>
      <c r="O129" s="49">
        <f t="shared" si="131"/>
        <v>-80.599999999999994</v>
      </c>
      <c r="P129" s="49">
        <f t="shared" si="131"/>
        <v>15.599999999999994</v>
      </c>
      <c r="Q129" s="48" t="s">
        <v>87</v>
      </c>
      <c r="R129" s="48" t="s">
        <v>87</v>
      </c>
      <c r="S129" s="48" t="s">
        <v>87</v>
      </c>
      <c r="T129" s="48" t="s">
        <v>87</v>
      </c>
      <c r="U129" s="48" t="s">
        <v>87</v>
      </c>
      <c r="V129" s="48" t="s">
        <v>87</v>
      </c>
      <c r="W129" s="48" t="s">
        <v>87</v>
      </c>
      <c r="X129" s="48" t="s">
        <v>87</v>
      </c>
      <c r="Y129" s="48" t="s">
        <v>87</v>
      </c>
      <c r="Z129" s="48" t="s">
        <v>87</v>
      </c>
      <c r="AA129" s="48" t="s">
        <v>87</v>
      </c>
      <c r="AB129" s="48" t="s">
        <v>87</v>
      </c>
    </row>
    <row r="130" spans="1:28" x14ac:dyDescent="0.2">
      <c r="A130" s="45" t="s">
        <v>67</v>
      </c>
      <c r="B130" s="45" t="s">
        <v>72</v>
      </c>
      <c r="C130" s="45" t="s">
        <v>31</v>
      </c>
      <c r="D130" s="45">
        <v>2</v>
      </c>
      <c r="E130" s="63">
        <f t="shared" si="120"/>
        <v>112</v>
      </c>
      <c r="F130" s="49">
        <f t="shared" si="121"/>
        <v>20</v>
      </c>
      <c r="G130" s="49">
        <f t="shared" si="117"/>
        <v>20</v>
      </c>
      <c r="H130" s="48" t="s">
        <v>87</v>
      </c>
      <c r="I130" s="48" t="s">
        <v>87</v>
      </c>
      <c r="J130" s="49">
        <f t="shared" si="126"/>
        <v>-112</v>
      </c>
      <c r="K130" s="48" t="s">
        <v>87</v>
      </c>
      <c r="L130" s="48" t="s">
        <v>87</v>
      </c>
      <c r="M130" s="49">
        <f t="shared" si="131"/>
        <v>-32</v>
      </c>
      <c r="N130" s="49">
        <f t="shared" si="131"/>
        <v>60</v>
      </c>
      <c r="O130" s="49">
        <f t="shared" si="131"/>
        <v>-20</v>
      </c>
      <c r="P130" s="49">
        <f t="shared" si="131"/>
        <v>75.599999999999994</v>
      </c>
      <c r="Q130" s="48" t="s">
        <v>87</v>
      </c>
      <c r="R130" s="48" t="s">
        <v>87</v>
      </c>
      <c r="S130" s="48" t="s">
        <v>87</v>
      </c>
      <c r="T130" s="48" t="s">
        <v>87</v>
      </c>
      <c r="U130" s="48" t="s">
        <v>87</v>
      </c>
      <c r="V130" s="48" t="s">
        <v>87</v>
      </c>
      <c r="W130" s="48" t="s">
        <v>87</v>
      </c>
      <c r="X130" s="48" t="s">
        <v>87</v>
      </c>
      <c r="Y130" s="48" t="s">
        <v>87</v>
      </c>
      <c r="Z130" s="48" t="s">
        <v>87</v>
      </c>
      <c r="AA130" s="48" t="s">
        <v>87</v>
      </c>
      <c r="AB130" s="48" t="s">
        <v>87</v>
      </c>
    </row>
    <row r="131" spans="1:28" x14ac:dyDescent="0.2">
      <c r="A131" s="45" t="s">
        <v>67</v>
      </c>
      <c r="B131" s="45" t="s">
        <v>73</v>
      </c>
      <c r="C131" s="45" t="s">
        <v>44</v>
      </c>
      <c r="D131" s="45">
        <v>2</v>
      </c>
      <c r="E131" s="63">
        <f t="shared" si="120"/>
        <v>126</v>
      </c>
      <c r="F131" s="49">
        <f t="shared" si="121"/>
        <v>20</v>
      </c>
      <c r="G131" s="49">
        <f t="shared" si="117"/>
        <v>20</v>
      </c>
      <c r="H131" s="49">
        <f t="shared" si="117"/>
        <v>50</v>
      </c>
      <c r="I131" s="48" t="s">
        <v>87</v>
      </c>
      <c r="J131" s="49">
        <f t="shared" si="126"/>
        <v>-126</v>
      </c>
      <c r="K131" s="48" t="s">
        <v>87</v>
      </c>
      <c r="L131" s="48" t="s">
        <v>87</v>
      </c>
      <c r="M131" s="49">
        <f t="shared" si="131"/>
        <v>-106</v>
      </c>
      <c r="N131" s="49">
        <f t="shared" si="131"/>
        <v>-14</v>
      </c>
      <c r="O131" s="49">
        <f t="shared" si="131"/>
        <v>-94.6</v>
      </c>
      <c r="P131" s="49">
        <f t="shared" si="131"/>
        <v>1.5999999999999943</v>
      </c>
      <c r="Q131" s="48" t="s">
        <v>87</v>
      </c>
      <c r="R131" s="48" t="s">
        <v>87</v>
      </c>
      <c r="S131" s="48" t="s">
        <v>87</v>
      </c>
      <c r="T131" s="48" t="s">
        <v>87</v>
      </c>
      <c r="U131" s="48" t="s">
        <v>87</v>
      </c>
      <c r="V131" s="48" t="s">
        <v>87</v>
      </c>
      <c r="W131" s="48" t="s">
        <v>87</v>
      </c>
      <c r="X131" s="48" t="s">
        <v>87</v>
      </c>
      <c r="Y131" s="48" t="s">
        <v>87</v>
      </c>
      <c r="Z131" s="48" t="s">
        <v>87</v>
      </c>
      <c r="AA131" s="48" t="s">
        <v>87</v>
      </c>
      <c r="AB131" s="48" t="s">
        <v>87</v>
      </c>
    </row>
    <row r="132" spans="1:28" x14ac:dyDescent="0.2">
      <c r="A132" s="45" t="s">
        <v>67</v>
      </c>
      <c r="B132" s="45" t="s">
        <v>74</v>
      </c>
      <c r="C132" s="45" t="s">
        <v>31</v>
      </c>
      <c r="D132" s="45">
        <v>2</v>
      </c>
      <c r="E132" s="63">
        <f t="shared" si="120"/>
        <v>112</v>
      </c>
      <c r="F132" s="49">
        <f t="shared" si="121"/>
        <v>20</v>
      </c>
      <c r="G132" s="49">
        <f t="shared" si="117"/>
        <v>20</v>
      </c>
      <c r="H132" s="49">
        <f t="shared" si="117"/>
        <v>50</v>
      </c>
      <c r="I132" s="48" t="s">
        <v>87</v>
      </c>
      <c r="J132" s="49">
        <f t="shared" si="126"/>
        <v>-112</v>
      </c>
      <c r="K132" s="49">
        <f t="shared" si="126"/>
        <v>0</v>
      </c>
      <c r="L132" s="49">
        <f t="shared" si="126"/>
        <v>0</v>
      </c>
      <c r="M132" s="49">
        <f t="shared" si="131"/>
        <v>-32</v>
      </c>
      <c r="N132" s="49">
        <f t="shared" si="131"/>
        <v>60</v>
      </c>
      <c r="O132" s="49">
        <f t="shared" si="131"/>
        <v>-20</v>
      </c>
      <c r="P132" s="49">
        <f t="shared" si="131"/>
        <v>75.599999999999994</v>
      </c>
      <c r="Q132" s="48" t="s">
        <v>87</v>
      </c>
      <c r="R132" s="48" t="s">
        <v>87</v>
      </c>
      <c r="S132" s="48" t="s">
        <v>87</v>
      </c>
      <c r="T132" s="48" t="s">
        <v>87</v>
      </c>
      <c r="U132" s="49">
        <f t="shared" ref="U132:U133" si="132">(T23-$D23)*$D132+$D$1</f>
        <v>20</v>
      </c>
      <c r="V132" s="49">
        <f t="shared" ref="V132:V133" si="133">(U23-$D23)*$D132+$D$1</f>
        <v>20</v>
      </c>
      <c r="W132" s="48" t="s">
        <v>87</v>
      </c>
      <c r="X132" s="49">
        <f t="shared" ref="X132:X133" si="134">(W23-$D23)*$D132+$D$1</f>
        <v>20</v>
      </c>
      <c r="Y132" s="48" t="s">
        <v>87</v>
      </c>
      <c r="Z132" s="49">
        <f t="shared" ref="Z132:Z133" si="135">(Y23-$D23)*$D132+$D$1</f>
        <v>20</v>
      </c>
      <c r="AA132" s="48" t="s">
        <v>87</v>
      </c>
      <c r="AB132" s="48" t="s">
        <v>87</v>
      </c>
    </row>
    <row r="133" spans="1:28" x14ac:dyDescent="0.2">
      <c r="A133" s="45" t="s">
        <v>67</v>
      </c>
      <c r="B133" s="45" t="s">
        <v>75</v>
      </c>
      <c r="C133" s="45" t="s">
        <v>31</v>
      </c>
      <c r="D133" s="45">
        <v>2</v>
      </c>
      <c r="E133" s="63">
        <f t="shared" si="120"/>
        <v>112</v>
      </c>
      <c r="F133" s="49">
        <f t="shared" si="121"/>
        <v>20</v>
      </c>
      <c r="G133" s="49">
        <f t="shared" si="117"/>
        <v>20</v>
      </c>
      <c r="H133" s="49">
        <f t="shared" si="117"/>
        <v>50</v>
      </c>
      <c r="I133" s="48" t="s">
        <v>87</v>
      </c>
      <c r="J133" s="49">
        <f t="shared" si="126"/>
        <v>-112</v>
      </c>
      <c r="K133" s="49">
        <f t="shared" si="126"/>
        <v>0</v>
      </c>
      <c r="L133" s="49">
        <f t="shared" si="126"/>
        <v>0</v>
      </c>
      <c r="M133" s="49">
        <f t="shared" si="131"/>
        <v>-32</v>
      </c>
      <c r="N133" s="49">
        <f t="shared" si="131"/>
        <v>60</v>
      </c>
      <c r="O133" s="49">
        <f t="shared" si="131"/>
        <v>-20</v>
      </c>
      <c r="P133" s="49">
        <f t="shared" si="131"/>
        <v>75.599999999999994</v>
      </c>
      <c r="Q133" s="48" t="s">
        <v>87</v>
      </c>
      <c r="R133" s="48" t="s">
        <v>87</v>
      </c>
      <c r="S133" s="48" t="s">
        <v>87</v>
      </c>
      <c r="T133" s="48" t="s">
        <v>87</v>
      </c>
      <c r="U133" s="49">
        <f t="shared" si="132"/>
        <v>20</v>
      </c>
      <c r="V133" s="49">
        <f t="shared" si="133"/>
        <v>20</v>
      </c>
      <c r="W133" s="48" t="s">
        <v>87</v>
      </c>
      <c r="X133" s="49">
        <f t="shared" si="134"/>
        <v>20</v>
      </c>
      <c r="Y133" s="48" t="s">
        <v>87</v>
      </c>
      <c r="Z133" s="49">
        <f t="shared" si="135"/>
        <v>20</v>
      </c>
      <c r="AA133" s="48" t="s">
        <v>87</v>
      </c>
      <c r="AB133" s="48" t="s">
        <v>87</v>
      </c>
    </row>
    <row r="134" spans="1:28" x14ac:dyDescent="0.2">
      <c r="A134" s="45" t="s">
        <v>67</v>
      </c>
      <c r="B134" s="45" t="s">
        <v>76</v>
      </c>
      <c r="C134" s="45" t="s">
        <v>31</v>
      </c>
      <c r="D134" s="45">
        <v>2</v>
      </c>
      <c r="E134" s="63">
        <f t="shared" si="120"/>
        <v>112</v>
      </c>
      <c r="F134" s="49">
        <f t="shared" si="121"/>
        <v>20</v>
      </c>
      <c r="G134" s="49">
        <f t="shared" si="117"/>
        <v>20</v>
      </c>
      <c r="H134" s="48" t="s">
        <v>87</v>
      </c>
      <c r="I134" s="48" t="s">
        <v>87</v>
      </c>
      <c r="J134" s="49">
        <f t="shared" si="126"/>
        <v>-112</v>
      </c>
      <c r="K134" s="48" t="s">
        <v>87</v>
      </c>
      <c r="L134" s="48" t="s">
        <v>87</v>
      </c>
      <c r="M134" s="49">
        <f t="shared" si="131"/>
        <v>-32</v>
      </c>
      <c r="N134" s="49">
        <f t="shared" si="131"/>
        <v>60</v>
      </c>
      <c r="O134" s="49">
        <f t="shared" si="131"/>
        <v>-20</v>
      </c>
      <c r="P134" s="49">
        <f t="shared" si="131"/>
        <v>75.599999999999994</v>
      </c>
      <c r="Q134" s="48" t="s">
        <v>87</v>
      </c>
      <c r="R134" s="48" t="s">
        <v>87</v>
      </c>
      <c r="S134" s="48" t="s">
        <v>87</v>
      </c>
      <c r="T134" s="48" t="s">
        <v>87</v>
      </c>
      <c r="U134" s="48" t="s">
        <v>87</v>
      </c>
      <c r="V134" s="48" t="s">
        <v>87</v>
      </c>
      <c r="W134" s="48" t="s">
        <v>87</v>
      </c>
      <c r="X134" s="48" t="s">
        <v>87</v>
      </c>
      <c r="Y134" s="48" t="s">
        <v>87</v>
      </c>
      <c r="Z134" s="48" t="s">
        <v>87</v>
      </c>
      <c r="AA134" s="48" t="s">
        <v>87</v>
      </c>
      <c r="AB134" s="48" t="s">
        <v>87</v>
      </c>
    </row>
    <row r="135" spans="1:28" x14ac:dyDescent="0.2">
      <c r="A135" s="45" t="s">
        <v>67</v>
      </c>
      <c r="B135" s="45" t="s">
        <v>77</v>
      </c>
      <c r="C135" s="45" t="s">
        <v>31</v>
      </c>
      <c r="D135" s="45">
        <v>2</v>
      </c>
      <c r="E135" s="63">
        <f t="shared" si="120"/>
        <v>112</v>
      </c>
      <c r="F135" s="49">
        <f t="shared" si="121"/>
        <v>20</v>
      </c>
      <c r="G135" s="49">
        <f t="shared" si="117"/>
        <v>20</v>
      </c>
      <c r="H135" s="49">
        <f>(G26-$D26)*$D135+$D$1</f>
        <v>50</v>
      </c>
      <c r="I135" s="48" t="s">
        <v>87</v>
      </c>
      <c r="J135" s="49">
        <f t="shared" si="126"/>
        <v>-112</v>
      </c>
      <c r="K135" s="48" t="s">
        <v>87</v>
      </c>
      <c r="L135" s="48" t="s">
        <v>87</v>
      </c>
      <c r="M135" s="49">
        <f t="shared" si="131"/>
        <v>-32</v>
      </c>
      <c r="N135" s="49">
        <f t="shared" si="131"/>
        <v>60</v>
      </c>
      <c r="O135" s="49">
        <f t="shared" si="131"/>
        <v>-20</v>
      </c>
      <c r="P135" s="49">
        <f t="shared" si="131"/>
        <v>75.599999999999994</v>
      </c>
      <c r="Q135" s="48" t="s">
        <v>87</v>
      </c>
      <c r="R135" s="48" t="s">
        <v>87</v>
      </c>
      <c r="S135" s="48" t="s">
        <v>87</v>
      </c>
      <c r="T135" s="48" t="s">
        <v>87</v>
      </c>
      <c r="U135" s="48" t="s">
        <v>87</v>
      </c>
      <c r="V135" s="48" t="s">
        <v>87</v>
      </c>
      <c r="W135" s="48" t="s">
        <v>87</v>
      </c>
      <c r="X135" s="48" t="s">
        <v>87</v>
      </c>
      <c r="Y135" s="48" t="s">
        <v>87</v>
      </c>
      <c r="Z135" s="48" t="s">
        <v>87</v>
      </c>
      <c r="AA135" s="48" t="s">
        <v>87</v>
      </c>
      <c r="AB135" s="48" t="s">
        <v>87</v>
      </c>
    </row>
  </sheetData>
  <sortState xmlns:xlrd2="http://schemas.microsoft.com/office/spreadsheetml/2017/richdata2" ref="A5:AA26">
    <sortCondition descending="1" ref="A5:A26"/>
    <sortCondition ref="B5:B26"/>
  </sortState>
  <mergeCells count="10">
    <mergeCell ref="A67:C67"/>
    <mergeCell ref="A44:C44"/>
    <mergeCell ref="E3:K3"/>
    <mergeCell ref="L3:O3"/>
    <mergeCell ref="P3:Y3"/>
    <mergeCell ref="Z3:AA3"/>
    <mergeCell ref="F42:L42"/>
    <mergeCell ref="M42:P42"/>
    <mergeCell ref="Q42:Z42"/>
    <mergeCell ref="AA42:AB4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34A6D-EF37-43C0-94C5-EFDA9B884550}">
  <dimension ref="A1:Z44"/>
  <sheetViews>
    <sheetView showGridLines="0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L9" sqref="L9"/>
    </sheetView>
  </sheetViews>
  <sheetFormatPr baseColWidth="10" defaultColWidth="9.1640625" defaultRowHeight="15" x14ac:dyDescent="0.2"/>
  <cols>
    <col min="1" max="1" width="9.1640625" style="2"/>
    <col min="2" max="2" width="21.5" style="2" bestFit="1" customWidth="1"/>
    <col min="3" max="3" width="15.5" style="2" bestFit="1" customWidth="1"/>
    <col min="4" max="4" width="12.83203125" style="4" customWidth="1"/>
    <col min="5" max="6" width="12" style="4" customWidth="1"/>
    <col min="7" max="16" width="9.1640625" style="4"/>
    <col min="17" max="17" width="9.1640625" style="4" customWidth="1"/>
    <col min="18" max="18" width="9.1640625" style="4"/>
    <col min="19" max="24" width="9.1640625" style="4" customWidth="1"/>
    <col min="25" max="26" width="10.83203125" style="4" customWidth="1"/>
    <col min="27" max="16384" width="9.1640625" style="2"/>
  </cols>
  <sheetData>
    <row r="1" spans="1:26" x14ac:dyDescent="0.2">
      <c r="A1" s="6" t="s">
        <v>92</v>
      </c>
      <c r="B1" s="7"/>
      <c r="D1" s="9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x14ac:dyDescent="0.2">
      <c r="A2" s="6" t="s">
        <v>93</v>
      </c>
      <c r="B2" s="7"/>
      <c r="D2" s="9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x14ac:dyDescent="0.2">
      <c r="A3" s="45"/>
      <c r="B3" s="1"/>
      <c r="C3" s="1"/>
      <c r="D3" s="123" t="s">
        <v>57</v>
      </c>
      <c r="E3" s="123"/>
      <c r="F3" s="123"/>
      <c r="G3" s="123"/>
      <c r="H3" s="123"/>
      <c r="I3" s="123"/>
      <c r="J3" s="123"/>
      <c r="K3" s="124" t="s">
        <v>58</v>
      </c>
      <c r="L3" s="124"/>
      <c r="M3" s="124"/>
      <c r="N3" s="124"/>
      <c r="O3" s="125" t="s">
        <v>59</v>
      </c>
      <c r="P3" s="125"/>
      <c r="Q3" s="125"/>
      <c r="R3" s="125"/>
      <c r="S3" s="125"/>
      <c r="T3" s="125"/>
      <c r="U3" s="125"/>
      <c r="V3" s="125"/>
      <c r="W3" s="125"/>
      <c r="X3" s="125"/>
      <c r="Y3" s="121" t="s">
        <v>60</v>
      </c>
      <c r="Z3" s="122"/>
    </row>
    <row r="4" spans="1:26" x14ac:dyDescent="0.2">
      <c r="A4" s="45" t="s">
        <v>0</v>
      </c>
      <c r="B4" s="1" t="s">
        <v>1</v>
      </c>
      <c r="C4" s="1" t="s">
        <v>2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8" t="s">
        <v>13</v>
      </c>
      <c r="L4" s="3" t="s">
        <v>86</v>
      </c>
      <c r="M4" s="3" t="s">
        <v>15</v>
      </c>
      <c r="N4" s="3" t="s">
        <v>16</v>
      </c>
      <c r="O4" s="8" t="s">
        <v>17</v>
      </c>
      <c r="P4" s="8" t="s">
        <v>18</v>
      </c>
      <c r="Q4" s="3" t="s">
        <v>19</v>
      </c>
      <c r="R4" s="3" t="s">
        <v>20</v>
      </c>
      <c r="S4" s="3" t="s">
        <v>21</v>
      </c>
      <c r="T4" s="3" t="s">
        <v>22</v>
      </c>
      <c r="U4" s="3" t="s">
        <v>23</v>
      </c>
      <c r="V4" s="3" t="s">
        <v>24</v>
      </c>
      <c r="W4" s="3" t="s">
        <v>25</v>
      </c>
      <c r="X4" s="3" t="s">
        <v>26</v>
      </c>
      <c r="Y4" s="3" t="s">
        <v>27</v>
      </c>
      <c r="Z4" s="3" t="s">
        <v>28</v>
      </c>
    </row>
    <row r="5" spans="1:26" customFormat="1" x14ac:dyDescent="0.2">
      <c r="A5" s="45" t="s">
        <v>29</v>
      </c>
      <c r="B5" s="45" t="s">
        <v>30</v>
      </c>
      <c r="C5" s="45" t="s">
        <v>31</v>
      </c>
      <c r="D5" s="49">
        <v>65</v>
      </c>
      <c r="E5" s="49">
        <v>65</v>
      </c>
      <c r="F5" s="48" t="s">
        <v>87</v>
      </c>
      <c r="G5" s="49">
        <v>65</v>
      </c>
      <c r="H5" s="49">
        <v>0</v>
      </c>
      <c r="I5" s="48" t="s">
        <v>87</v>
      </c>
      <c r="J5" s="48" t="s">
        <v>87</v>
      </c>
      <c r="K5" s="48" t="s">
        <v>87</v>
      </c>
      <c r="L5" s="48" t="s">
        <v>87</v>
      </c>
      <c r="M5" s="48" t="s">
        <v>87</v>
      </c>
      <c r="N5" s="48" t="s">
        <v>87</v>
      </c>
      <c r="O5" s="49">
        <v>30</v>
      </c>
      <c r="P5" s="50">
        <f>30+74</f>
        <v>104</v>
      </c>
      <c r="Q5" s="50">
        <v>104</v>
      </c>
      <c r="R5" s="51">
        <f>30+78+11.1</f>
        <v>119.1</v>
      </c>
      <c r="S5" s="48" t="s">
        <v>87</v>
      </c>
      <c r="T5" s="48" t="s">
        <v>87</v>
      </c>
      <c r="U5" s="48" t="s">
        <v>87</v>
      </c>
      <c r="V5" s="48" t="s">
        <v>87</v>
      </c>
      <c r="W5" s="48" t="s">
        <v>87</v>
      </c>
      <c r="X5" s="48" t="s">
        <v>87</v>
      </c>
      <c r="Y5" s="48" t="s">
        <v>87</v>
      </c>
      <c r="Z5" s="48" t="s">
        <v>87</v>
      </c>
    </row>
    <row r="6" spans="1:26" customFormat="1" x14ac:dyDescent="0.2">
      <c r="A6" s="45" t="s">
        <v>29</v>
      </c>
      <c r="B6" s="45" t="s">
        <v>34</v>
      </c>
      <c r="C6" s="45" t="s">
        <v>31</v>
      </c>
      <c r="D6" s="49">
        <v>65</v>
      </c>
      <c r="E6" s="49">
        <v>65</v>
      </c>
      <c r="F6" s="48" t="s">
        <v>87</v>
      </c>
      <c r="G6" s="49">
        <v>65</v>
      </c>
      <c r="H6" s="49">
        <v>0</v>
      </c>
      <c r="I6" s="49">
        <v>65</v>
      </c>
      <c r="J6" s="49">
        <v>65</v>
      </c>
      <c r="K6" s="49">
        <v>30</v>
      </c>
      <c r="L6" s="49">
        <f>30+88-18</f>
        <v>100</v>
      </c>
      <c r="M6" s="49">
        <v>36</v>
      </c>
      <c r="N6" s="51">
        <f>30+45+10.7</f>
        <v>85.7</v>
      </c>
      <c r="O6" s="49">
        <v>30</v>
      </c>
      <c r="P6" s="50">
        <f>30+74</f>
        <v>104</v>
      </c>
      <c r="Q6" s="50">
        <v>104</v>
      </c>
      <c r="R6" s="51">
        <f t="shared" ref="R6:R7" si="0">30+78+11.1</f>
        <v>119.1</v>
      </c>
      <c r="S6" s="49">
        <v>65</v>
      </c>
      <c r="T6" s="49">
        <v>65</v>
      </c>
      <c r="U6" s="49">
        <v>65</v>
      </c>
      <c r="V6" s="48" t="s">
        <v>87</v>
      </c>
      <c r="W6" s="48" t="s">
        <v>87</v>
      </c>
      <c r="X6" s="48" t="s">
        <v>87</v>
      </c>
      <c r="Y6" s="48" t="s">
        <v>87</v>
      </c>
      <c r="Z6" s="48" t="s">
        <v>87</v>
      </c>
    </row>
    <row r="7" spans="1:26" customFormat="1" x14ac:dyDescent="0.2">
      <c r="A7" s="45" t="s">
        <v>29</v>
      </c>
      <c r="B7" s="45" t="s">
        <v>45</v>
      </c>
      <c r="C7" s="45" t="s">
        <v>31</v>
      </c>
      <c r="D7" s="52">
        <v>65</v>
      </c>
      <c r="E7" s="49">
        <v>65</v>
      </c>
      <c r="F7" s="48" t="s">
        <v>87</v>
      </c>
      <c r="G7" s="49">
        <v>65</v>
      </c>
      <c r="H7" s="52">
        <v>0</v>
      </c>
      <c r="I7" s="49">
        <v>65</v>
      </c>
      <c r="J7" s="49">
        <v>65</v>
      </c>
      <c r="K7" s="49">
        <v>30</v>
      </c>
      <c r="L7" s="49">
        <f>30+88-18</f>
        <v>100</v>
      </c>
      <c r="M7" s="49">
        <v>36</v>
      </c>
      <c r="N7" s="51">
        <f>30+45+10.7</f>
        <v>85.7</v>
      </c>
      <c r="O7" s="49">
        <v>30</v>
      </c>
      <c r="P7" s="50">
        <f>30+74</f>
        <v>104</v>
      </c>
      <c r="Q7" s="50">
        <v>104</v>
      </c>
      <c r="R7" s="51">
        <f t="shared" si="0"/>
        <v>119.1</v>
      </c>
      <c r="S7" s="49">
        <v>65</v>
      </c>
      <c r="T7" s="49">
        <v>65</v>
      </c>
      <c r="U7" s="49">
        <v>65</v>
      </c>
      <c r="V7" s="49">
        <v>65</v>
      </c>
      <c r="W7" s="49">
        <v>65</v>
      </c>
      <c r="X7" s="49">
        <v>65</v>
      </c>
      <c r="Y7" s="48" t="s">
        <v>87</v>
      </c>
      <c r="Z7" s="48" t="s">
        <v>87</v>
      </c>
    </row>
    <row r="8" spans="1:26" customFormat="1" x14ac:dyDescent="0.2">
      <c r="A8" s="45" t="s">
        <v>29</v>
      </c>
      <c r="B8" s="61" t="s">
        <v>35</v>
      </c>
      <c r="C8" s="61" t="s">
        <v>36</v>
      </c>
      <c r="D8" s="49">
        <v>65</v>
      </c>
      <c r="E8" s="51">
        <v>65</v>
      </c>
      <c r="F8" s="48" t="s">
        <v>87</v>
      </c>
      <c r="G8" s="48" t="s">
        <v>87</v>
      </c>
      <c r="H8" s="49">
        <v>0</v>
      </c>
      <c r="I8" s="48" t="s">
        <v>87</v>
      </c>
      <c r="J8" s="48" t="s">
        <v>87</v>
      </c>
      <c r="K8" s="48" t="s">
        <v>87</v>
      </c>
      <c r="L8" s="48" t="s">
        <v>87</v>
      </c>
      <c r="M8" s="48" t="s">
        <v>87</v>
      </c>
      <c r="N8" s="48" t="s">
        <v>87</v>
      </c>
      <c r="O8" s="51">
        <v>0</v>
      </c>
      <c r="P8" s="50">
        <v>74</v>
      </c>
      <c r="Q8" s="50">
        <v>74</v>
      </c>
      <c r="R8" s="51">
        <f>74+10.7</f>
        <v>84.7</v>
      </c>
      <c r="S8" s="48" t="s">
        <v>87</v>
      </c>
      <c r="T8" s="48" t="s">
        <v>87</v>
      </c>
      <c r="U8" s="48" t="s">
        <v>87</v>
      </c>
      <c r="V8" s="48" t="s">
        <v>87</v>
      </c>
      <c r="W8" s="48" t="s">
        <v>87</v>
      </c>
      <c r="X8" s="48" t="s">
        <v>87</v>
      </c>
      <c r="Y8" s="48" t="s">
        <v>87</v>
      </c>
      <c r="Z8" s="48" t="s">
        <v>87</v>
      </c>
    </row>
    <row r="9" spans="1:26" customFormat="1" x14ac:dyDescent="0.2">
      <c r="A9" s="45" t="s">
        <v>29</v>
      </c>
      <c r="B9" s="61" t="s">
        <v>37</v>
      </c>
      <c r="C9" s="61" t="s">
        <v>36</v>
      </c>
      <c r="D9" s="51">
        <v>65</v>
      </c>
      <c r="E9" s="51">
        <v>65</v>
      </c>
      <c r="F9" s="48" t="s">
        <v>87</v>
      </c>
      <c r="G9" s="49">
        <v>65</v>
      </c>
      <c r="H9" s="49">
        <v>0</v>
      </c>
      <c r="I9" s="48" t="s">
        <v>87</v>
      </c>
      <c r="J9" s="48" t="s">
        <v>87</v>
      </c>
      <c r="K9" s="51">
        <v>0</v>
      </c>
      <c r="L9" s="50">
        <f>88-18</f>
        <v>70</v>
      </c>
      <c r="M9" s="50">
        <v>6.3</v>
      </c>
      <c r="N9" s="51">
        <f>45+10.7</f>
        <v>55.7</v>
      </c>
      <c r="O9" s="51">
        <v>0</v>
      </c>
      <c r="P9" s="50">
        <v>74</v>
      </c>
      <c r="Q9" s="50">
        <v>74</v>
      </c>
      <c r="R9" s="51">
        <f>74+10.7</f>
        <v>84.7</v>
      </c>
      <c r="S9" s="48" t="s">
        <v>87</v>
      </c>
      <c r="T9" s="48" t="s">
        <v>87</v>
      </c>
      <c r="U9" s="48" t="s">
        <v>87</v>
      </c>
      <c r="V9" s="48" t="s">
        <v>87</v>
      </c>
      <c r="W9" s="48" t="s">
        <v>87</v>
      </c>
      <c r="X9" s="48" t="s">
        <v>87</v>
      </c>
      <c r="Y9" s="48" t="s">
        <v>87</v>
      </c>
      <c r="Z9" s="48" t="s">
        <v>87</v>
      </c>
    </row>
    <row r="10" spans="1:26" customFormat="1" x14ac:dyDescent="0.2">
      <c r="A10" s="45" t="s">
        <v>29</v>
      </c>
      <c r="B10" s="61" t="s">
        <v>38</v>
      </c>
      <c r="C10" s="61" t="s">
        <v>36</v>
      </c>
      <c r="D10" s="51">
        <v>65</v>
      </c>
      <c r="E10" s="51">
        <v>65</v>
      </c>
      <c r="F10" s="48" t="s">
        <v>87</v>
      </c>
      <c r="G10" s="51">
        <v>65</v>
      </c>
      <c r="H10" s="49">
        <v>0</v>
      </c>
      <c r="I10" s="48" t="s">
        <v>87</v>
      </c>
      <c r="J10" s="48" t="s">
        <v>87</v>
      </c>
      <c r="K10" s="51">
        <v>0</v>
      </c>
      <c r="L10" s="50">
        <f>88-18</f>
        <v>70</v>
      </c>
      <c r="M10" s="50">
        <v>6.3</v>
      </c>
      <c r="N10" s="51">
        <f>45+10.7</f>
        <v>55.7</v>
      </c>
      <c r="O10" s="51">
        <v>0</v>
      </c>
      <c r="P10" s="50">
        <v>74</v>
      </c>
      <c r="Q10" s="50">
        <v>74</v>
      </c>
      <c r="R10" s="51">
        <f>74+10.7</f>
        <v>84.7</v>
      </c>
      <c r="S10" s="48" t="s">
        <v>87</v>
      </c>
      <c r="T10" s="48" t="s">
        <v>87</v>
      </c>
      <c r="U10" s="48" t="s">
        <v>87</v>
      </c>
      <c r="V10" s="48" t="s">
        <v>87</v>
      </c>
      <c r="W10" s="48" t="s">
        <v>87</v>
      </c>
      <c r="X10" s="48" t="s">
        <v>87</v>
      </c>
      <c r="Y10" s="48" t="s">
        <v>87</v>
      </c>
      <c r="Z10" s="48" t="s">
        <v>87</v>
      </c>
    </row>
    <row r="11" spans="1:26" customFormat="1" x14ac:dyDescent="0.2">
      <c r="A11" s="45" t="s">
        <v>29</v>
      </c>
      <c r="B11" s="61" t="s">
        <v>39</v>
      </c>
      <c r="C11" s="61" t="s">
        <v>36</v>
      </c>
      <c r="D11" s="51">
        <v>145</v>
      </c>
      <c r="E11" s="51">
        <v>145</v>
      </c>
      <c r="F11" s="48" t="s">
        <v>87</v>
      </c>
      <c r="G11" s="51">
        <v>145</v>
      </c>
      <c r="H11" s="49">
        <v>0</v>
      </c>
      <c r="I11" s="48" t="s">
        <v>87</v>
      </c>
      <c r="J11" s="48" t="s">
        <v>87</v>
      </c>
      <c r="K11" s="48" t="s">
        <v>87</v>
      </c>
      <c r="L11" s="48" t="s">
        <v>87</v>
      </c>
      <c r="M11" s="48" t="s">
        <v>87</v>
      </c>
      <c r="N11" s="48" t="s">
        <v>87</v>
      </c>
      <c r="O11" s="51">
        <v>0</v>
      </c>
      <c r="P11" s="51">
        <v>157</v>
      </c>
      <c r="Q11" s="51">
        <v>157</v>
      </c>
      <c r="R11" s="48" t="s">
        <v>87</v>
      </c>
      <c r="S11" s="48" t="s">
        <v>87</v>
      </c>
      <c r="T11" s="48" t="s">
        <v>87</v>
      </c>
      <c r="U11" s="48" t="s">
        <v>87</v>
      </c>
      <c r="V11" s="48" t="s">
        <v>87</v>
      </c>
      <c r="W11" s="48" t="s">
        <v>87</v>
      </c>
      <c r="X11" s="48" t="s">
        <v>87</v>
      </c>
      <c r="Y11" s="48" t="s">
        <v>87</v>
      </c>
      <c r="Z11" s="48" t="s">
        <v>87</v>
      </c>
    </row>
    <row r="12" spans="1:26" customFormat="1" x14ac:dyDescent="0.2">
      <c r="A12" s="45" t="s">
        <v>29</v>
      </c>
      <c r="B12" s="61" t="s">
        <v>40</v>
      </c>
      <c r="C12" s="61" t="s">
        <v>36</v>
      </c>
      <c r="D12" s="51">
        <v>179</v>
      </c>
      <c r="E12" s="51">
        <v>179</v>
      </c>
      <c r="F12" s="48" t="s">
        <v>87</v>
      </c>
      <c r="G12" s="50">
        <v>179</v>
      </c>
      <c r="H12" s="48" t="s">
        <v>87</v>
      </c>
      <c r="I12" s="48" t="s">
        <v>87</v>
      </c>
      <c r="J12" s="48" t="s">
        <v>87</v>
      </c>
      <c r="K12" s="48" t="s">
        <v>87</v>
      </c>
      <c r="L12" s="48" t="s">
        <v>87</v>
      </c>
      <c r="M12" s="48" t="s">
        <v>87</v>
      </c>
      <c r="N12" s="48" t="s">
        <v>87</v>
      </c>
      <c r="O12" s="48" t="s">
        <v>87</v>
      </c>
      <c r="P12" s="48" t="s">
        <v>87</v>
      </c>
      <c r="Q12" s="48" t="s">
        <v>87</v>
      </c>
      <c r="R12" s="48" t="s">
        <v>87</v>
      </c>
      <c r="S12" s="48" t="s">
        <v>87</v>
      </c>
      <c r="T12" s="48" t="s">
        <v>87</v>
      </c>
      <c r="U12" s="48" t="s">
        <v>87</v>
      </c>
      <c r="V12" s="48" t="s">
        <v>87</v>
      </c>
      <c r="W12" s="48" t="s">
        <v>87</v>
      </c>
      <c r="X12" s="48" t="s">
        <v>87</v>
      </c>
      <c r="Y12" s="48" t="s">
        <v>87</v>
      </c>
      <c r="Z12" s="48" t="s">
        <v>87</v>
      </c>
    </row>
    <row r="13" spans="1:26" customFormat="1" x14ac:dyDescent="0.2">
      <c r="A13" s="45" t="s">
        <v>29</v>
      </c>
      <c r="B13" s="45" t="s">
        <v>48</v>
      </c>
      <c r="C13" s="45" t="s">
        <v>49</v>
      </c>
      <c r="D13" s="49">
        <v>65</v>
      </c>
      <c r="E13" s="49">
        <v>65</v>
      </c>
      <c r="F13" s="48" t="s">
        <v>87</v>
      </c>
      <c r="G13" s="49">
        <v>65</v>
      </c>
      <c r="H13" s="49">
        <v>0</v>
      </c>
      <c r="I13" s="48" t="s">
        <v>87</v>
      </c>
      <c r="J13" s="48" t="s">
        <v>87</v>
      </c>
      <c r="K13" s="48" t="s">
        <v>87</v>
      </c>
      <c r="L13" s="48" t="s">
        <v>87</v>
      </c>
      <c r="M13" s="48" t="s">
        <v>87</v>
      </c>
      <c r="N13" s="48" t="s">
        <v>87</v>
      </c>
      <c r="O13" s="51">
        <v>0</v>
      </c>
      <c r="P13" s="50">
        <v>74</v>
      </c>
      <c r="Q13" s="50">
        <v>74</v>
      </c>
      <c r="R13" s="51">
        <f>74+10.7</f>
        <v>84.7</v>
      </c>
      <c r="S13" s="48" t="s">
        <v>87</v>
      </c>
      <c r="T13" s="48" t="s">
        <v>87</v>
      </c>
      <c r="U13" s="48" t="s">
        <v>87</v>
      </c>
      <c r="V13" s="48" t="s">
        <v>87</v>
      </c>
      <c r="W13" s="48" t="s">
        <v>87</v>
      </c>
      <c r="X13" s="48" t="s">
        <v>87</v>
      </c>
      <c r="Y13" s="48" t="s">
        <v>87</v>
      </c>
      <c r="Z13" s="48" t="s">
        <v>87</v>
      </c>
    </row>
    <row r="14" spans="1:26" customFormat="1" x14ac:dyDescent="0.2">
      <c r="A14" s="45" t="s">
        <v>29</v>
      </c>
      <c r="B14" s="45" t="s">
        <v>41</v>
      </c>
      <c r="C14" s="45" t="s">
        <v>42</v>
      </c>
      <c r="D14" s="49">
        <v>65</v>
      </c>
      <c r="E14" s="49">
        <v>65</v>
      </c>
      <c r="F14" s="48" t="s">
        <v>87</v>
      </c>
      <c r="G14" s="48" t="s">
        <v>87</v>
      </c>
      <c r="H14" s="49">
        <v>0</v>
      </c>
      <c r="I14" s="48" t="s">
        <v>87</v>
      </c>
      <c r="J14" s="48" t="s">
        <v>87</v>
      </c>
      <c r="K14" s="51">
        <v>0</v>
      </c>
      <c r="L14" s="50">
        <f>88-18</f>
        <v>70</v>
      </c>
      <c r="M14" s="50">
        <v>6.3</v>
      </c>
      <c r="N14" s="51">
        <f>30+45+10.7</f>
        <v>85.7</v>
      </c>
      <c r="O14" s="51">
        <v>0</v>
      </c>
      <c r="P14" s="50">
        <v>74</v>
      </c>
      <c r="Q14" s="50">
        <v>74</v>
      </c>
      <c r="R14" s="51">
        <f>74+10.7</f>
        <v>84.7</v>
      </c>
      <c r="S14" s="48" t="s">
        <v>87</v>
      </c>
      <c r="T14" s="48" t="s">
        <v>87</v>
      </c>
      <c r="U14" s="48" t="s">
        <v>87</v>
      </c>
      <c r="V14" s="48" t="s">
        <v>87</v>
      </c>
      <c r="W14" s="48" t="s">
        <v>87</v>
      </c>
      <c r="X14" s="48" t="s">
        <v>87</v>
      </c>
      <c r="Y14" s="48" t="s">
        <v>87</v>
      </c>
      <c r="Z14" s="48" t="s">
        <v>87</v>
      </c>
    </row>
    <row r="15" spans="1:26" customFormat="1" x14ac:dyDescent="0.2">
      <c r="A15" s="45" t="s">
        <v>29</v>
      </c>
      <c r="B15" s="45" t="s">
        <v>43</v>
      </c>
      <c r="C15" s="45" t="s">
        <v>44</v>
      </c>
      <c r="D15" s="50">
        <v>86</v>
      </c>
      <c r="E15" s="50">
        <v>86</v>
      </c>
      <c r="F15" s="48" t="s">
        <v>87</v>
      </c>
      <c r="G15" s="50">
        <v>86</v>
      </c>
      <c r="H15" s="53">
        <v>0</v>
      </c>
      <c r="I15" s="48" t="s">
        <v>87</v>
      </c>
      <c r="J15" s="48" t="s">
        <v>87</v>
      </c>
      <c r="K15" s="53">
        <v>0</v>
      </c>
      <c r="L15" s="52">
        <v>161</v>
      </c>
      <c r="M15" s="52">
        <v>72</v>
      </c>
      <c r="N15" s="51">
        <f>122+10.7</f>
        <v>132.69999999999999</v>
      </c>
      <c r="O15" s="49">
        <v>0</v>
      </c>
      <c r="P15" s="49">
        <v>144</v>
      </c>
      <c r="Q15" s="49">
        <v>144</v>
      </c>
      <c r="R15" s="51">
        <f>74+10.7</f>
        <v>84.7</v>
      </c>
      <c r="S15" s="48" t="s">
        <v>87</v>
      </c>
      <c r="T15" s="48" t="s">
        <v>87</v>
      </c>
      <c r="U15" s="48" t="s">
        <v>87</v>
      </c>
      <c r="V15" s="48" t="s">
        <v>87</v>
      </c>
      <c r="W15" s="48" t="s">
        <v>87</v>
      </c>
      <c r="X15" s="48" t="s">
        <v>87</v>
      </c>
      <c r="Y15" s="46">
        <v>113</v>
      </c>
      <c r="Z15" s="46">
        <v>28</v>
      </c>
    </row>
    <row r="16" spans="1:26" customFormat="1" x14ac:dyDescent="0.2">
      <c r="A16" s="45" t="s">
        <v>29</v>
      </c>
      <c r="B16" s="45" t="s">
        <v>46</v>
      </c>
      <c r="C16" s="45" t="s">
        <v>47</v>
      </c>
      <c r="D16" s="49">
        <v>65</v>
      </c>
      <c r="E16" s="49">
        <v>65</v>
      </c>
      <c r="F16" s="48" t="s">
        <v>87</v>
      </c>
      <c r="G16" s="49">
        <v>65</v>
      </c>
      <c r="H16" s="49">
        <v>0</v>
      </c>
      <c r="I16" s="48" t="s">
        <v>87</v>
      </c>
      <c r="J16" s="48" t="s">
        <v>87</v>
      </c>
      <c r="K16" s="48" t="s">
        <v>87</v>
      </c>
      <c r="L16" s="48" t="s">
        <v>87</v>
      </c>
      <c r="M16" s="48" t="s">
        <v>87</v>
      </c>
      <c r="N16" s="48" t="s">
        <v>87</v>
      </c>
      <c r="O16" s="50">
        <v>30</v>
      </c>
      <c r="P16" s="49">
        <v>104</v>
      </c>
      <c r="Q16" s="50">
        <v>104</v>
      </c>
      <c r="R16" s="51">
        <f>30+74+10.7</f>
        <v>114.7</v>
      </c>
      <c r="S16" s="48" t="s">
        <v>87</v>
      </c>
      <c r="T16" s="48" t="s">
        <v>87</v>
      </c>
      <c r="U16" s="48" t="s">
        <v>87</v>
      </c>
      <c r="V16" s="48" t="s">
        <v>87</v>
      </c>
      <c r="W16" s="48" t="s">
        <v>87</v>
      </c>
      <c r="X16" s="48" t="s">
        <v>87</v>
      </c>
      <c r="Y16" s="48" t="s">
        <v>87</v>
      </c>
      <c r="Z16" s="48" t="s">
        <v>87</v>
      </c>
    </row>
    <row r="17" spans="1:26" customFormat="1" x14ac:dyDescent="0.2">
      <c r="A17" s="45" t="s">
        <v>67</v>
      </c>
      <c r="B17" s="45" t="s">
        <v>74</v>
      </c>
      <c r="C17" s="45" t="s">
        <v>31</v>
      </c>
      <c r="D17" s="46">
        <v>56</v>
      </c>
      <c r="E17" s="46">
        <v>56</v>
      </c>
      <c r="F17" s="47">
        <v>71</v>
      </c>
      <c r="G17" s="48" t="s">
        <v>87</v>
      </c>
      <c r="H17" s="46">
        <v>0</v>
      </c>
      <c r="I17" s="46">
        <v>56</v>
      </c>
      <c r="J17" s="46">
        <v>56</v>
      </c>
      <c r="K17" s="46">
        <v>30</v>
      </c>
      <c r="L17" s="46">
        <f t="shared" ref="L17:L22" si="1">30+46</f>
        <v>76</v>
      </c>
      <c r="M17" s="46">
        <v>36</v>
      </c>
      <c r="N17" s="47">
        <f t="shared" ref="N17:N22" si="2">30+46+7.8</f>
        <v>83.8</v>
      </c>
      <c r="O17" s="48" t="s">
        <v>87</v>
      </c>
      <c r="P17" s="48" t="s">
        <v>87</v>
      </c>
      <c r="Q17" s="48" t="s">
        <v>87</v>
      </c>
      <c r="R17" s="48" t="s">
        <v>87</v>
      </c>
      <c r="S17" s="46">
        <v>56</v>
      </c>
      <c r="T17" s="46">
        <v>56</v>
      </c>
      <c r="U17" s="48" t="s">
        <v>87</v>
      </c>
      <c r="V17" s="46">
        <v>56</v>
      </c>
      <c r="W17" s="48" t="s">
        <v>87</v>
      </c>
      <c r="X17" s="46">
        <v>56</v>
      </c>
      <c r="Y17" s="48" t="s">
        <v>87</v>
      </c>
      <c r="Z17" s="48" t="s">
        <v>87</v>
      </c>
    </row>
    <row r="18" spans="1:26" x14ac:dyDescent="0.2">
      <c r="A18" s="45" t="s">
        <v>67</v>
      </c>
      <c r="B18" s="45" t="s">
        <v>75</v>
      </c>
      <c r="C18" s="45" t="s">
        <v>31</v>
      </c>
      <c r="D18" s="46">
        <v>56</v>
      </c>
      <c r="E18" s="46">
        <v>56</v>
      </c>
      <c r="F18" s="47">
        <v>71</v>
      </c>
      <c r="G18" s="48" t="s">
        <v>87</v>
      </c>
      <c r="H18" s="46">
        <v>0</v>
      </c>
      <c r="I18" s="46">
        <v>56</v>
      </c>
      <c r="J18" s="46">
        <v>56</v>
      </c>
      <c r="K18" s="46">
        <v>30</v>
      </c>
      <c r="L18" s="46">
        <f t="shared" si="1"/>
        <v>76</v>
      </c>
      <c r="M18" s="46">
        <v>36</v>
      </c>
      <c r="N18" s="47">
        <f t="shared" si="2"/>
        <v>83.8</v>
      </c>
      <c r="O18" s="48" t="s">
        <v>87</v>
      </c>
      <c r="P18" s="48" t="s">
        <v>87</v>
      </c>
      <c r="Q18" s="48" t="s">
        <v>87</v>
      </c>
      <c r="R18" s="48" t="s">
        <v>87</v>
      </c>
      <c r="S18" s="46">
        <v>56</v>
      </c>
      <c r="T18" s="46">
        <v>56</v>
      </c>
      <c r="U18" s="48" t="s">
        <v>87</v>
      </c>
      <c r="V18" s="46">
        <v>56</v>
      </c>
      <c r="W18" s="48" t="s">
        <v>87</v>
      </c>
      <c r="X18" s="46">
        <v>56</v>
      </c>
      <c r="Y18" s="48" t="s">
        <v>87</v>
      </c>
      <c r="Z18" s="48" t="s">
        <v>87</v>
      </c>
    </row>
    <row r="19" spans="1:26" x14ac:dyDescent="0.2">
      <c r="A19" s="45" t="s">
        <v>67</v>
      </c>
      <c r="B19" s="45" t="s">
        <v>77</v>
      </c>
      <c r="C19" s="45" t="s">
        <v>31</v>
      </c>
      <c r="D19" s="46">
        <v>56</v>
      </c>
      <c r="E19" s="46">
        <v>56</v>
      </c>
      <c r="F19" s="47">
        <v>71</v>
      </c>
      <c r="G19" s="48" t="s">
        <v>87</v>
      </c>
      <c r="H19" s="46">
        <v>0</v>
      </c>
      <c r="I19" s="48" t="s">
        <v>87</v>
      </c>
      <c r="J19" s="48" t="s">
        <v>87</v>
      </c>
      <c r="K19" s="46">
        <v>30</v>
      </c>
      <c r="L19" s="46">
        <f t="shared" si="1"/>
        <v>76</v>
      </c>
      <c r="M19" s="46">
        <v>36</v>
      </c>
      <c r="N19" s="47">
        <f t="shared" si="2"/>
        <v>83.8</v>
      </c>
      <c r="O19" s="48" t="s">
        <v>87</v>
      </c>
      <c r="P19" s="48" t="s">
        <v>87</v>
      </c>
      <c r="Q19" s="48" t="s">
        <v>87</v>
      </c>
      <c r="R19" s="48" t="s">
        <v>87</v>
      </c>
      <c r="S19" s="48" t="s">
        <v>87</v>
      </c>
      <c r="T19" s="48" t="s">
        <v>87</v>
      </c>
      <c r="U19" s="48" t="s">
        <v>87</v>
      </c>
      <c r="V19" s="48" t="s">
        <v>87</v>
      </c>
      <c r="W19" s="48" t="s">
        <v>87</v>
      </c>
      <c r="X19" s="48" t="s">
        <v>87</v>
      </c>
      <c r="Y19" s="48" t="s">
        <v>87</v>
      </c>
      <c r="Z19" s="48" t="s">
        <v>87</v>
      </c>
    </row>
    <row r="20" spans="1:26" x14ac:dyDescent="0.2">
      <c r="A20" s="45" t="s">
        <v>67</v>
      </c>
      <c r="B20" s="45" t="s">
        <v>72</v>
      </c>
      <c r="C20" s="45" t="s">
        <v>31</v>
      </c>
      <c r="D20" s="47">
        <v>56</v>
      </c>
      <c r="E20" s="46">
        <f>D20</f>
        <v>56</v>
      </c>
      <c r="F20" s="48" t="s">
        <v>87</v>
      </c>
      <c r="G20" s="48" t="s">
        <v>87</v>
      </c>
      <c r="H20" s="46">
        <v>0</v>
      </c>
      <c r="I20" s="48" t="s">
        <v>87</v>
      </c>
      <c r="J20" s="48" t="s">
        <v>87</v>
      </c>
      <c r="K20" s="47">
        <v>30</v>
      </c>
      <c r="L20" s="47">
        <f t="shared" si="1"/>
        <v>76</v>
      </c>
      <c r="M20" s="47">
        <f>30+6</f>
        <v>36</v>
      </c>
      <c r="N20" s="47">
        <f t="shared" si="2"/>
        <v>83.8</v>
      </c>
      <c r="O20" s="48" t="s">
        <v>87</v>
      </c>
      <c r="P20" s="48" t="s">
        <v>87</v>
      </c>
      <c r="Q20" s="48" t="s">
        <v>87</v>
      </c>
      <c r="R20" s="48" t="s">
        <v>87</v>
      </c>
      <c r="S20" s="48" t="s">
        <v>87</v>
      </c>
      <c r="T20" s="48" t="s">
        <v>87</v>
      </c>
      <c r="U20" s="48" t="s">
        <v>87</v>
      </c>
      <c r="V20" s="48" t="s">
        <v>87</v>
      </c>
      <c r="W20" s="48" t="s">
        <v>87</v>
      </c>
      <c r="X20" s="48" t="s">
        <v>87</v>
      </c>
      <c r="Y20" s="48" t="s">
        <v>87</v>
      </c>
      <c r="Z20" s="48" t="s">
        <v>87</v>
      </c>
    </row>
    <row r="21" spans="1:26" x14ac:dyDescent="0.2">
      <c r="A21" s="45" t="s">
        <v>67</v>
      </c>
      <c r="B21" s="45" t="s">
        <v>68</v>
      </c>
      <c r="C21" s="45" t="s">
        <v>31</v>
      </c>
      <c r="D21" s="46">
        <v>56</v>
      </c>
      <c r="E21" s="46">
        <v>56</v>
      </c>
      <c r="F21" s="48" t="s">
        <v>87</v>
      </c>
      <c r="G21" s="48" t="s">
        <v>87</v>
      </c>
      <c r="H21" s="46">
        <v>0</v>
      </c>
      <c r="I21" s="48" t="s">
        <v>87</v>
      </c>
      <c r="J21" s="48" t="s">
        <v>87</v>
      </c>
      <c r="K21" s="46">
        <v>30</v>
      </c>
      <c r="L21" s="46">
        <f t="shared" si="1"/>
        <v>76</v>
      </c>
      <c r="M21" s="46">
        <v>36</v>
      </c>
      <c r="N21" s="47">
        <f t="shared" si="2"/>
        <v>83.8</v>
      </c>
      <c r="O21" s="48" t="s">
        <v>87</v>
      </c>
      <c r="P21" s="48" t="s">
        <v>87</v>
      </c>
      <c r="Q21" s="48" t="s">
        <v>87</v>
      </c>
      <c r="R21" s="48" t="s">
        <v>87</v>
      </c>
      <c r="S21" s="48" t="s">
        <v>87</v>
      </c>
      <c r="T21" s="48" t="s">
        <v>87</v>
      </c>
      <c r="U21" s="48" t="s">
        <v>87</v>
      </c>
      <c r="V21" s="48" t="s">
        <v>87</v>
      </c>
      <c r="W21" s="48" t="s">
        <v>87</v>
      </c>
      <c r="X21" s="48" t="s">
        <v>87</v>
      </c>
      <c r="Y21" s="48" t="s">
        <v>87</v>
      </c>
      <c r="Z21" s="48" t="s">
        <v>87</v>
      </c>
    </row>
    <row r="22" spans="1:26" x14ac:dyDescent="0.2">
      <c r="A22" s="45" t="s">
        <v>67</v>
      </c>
      <c r="B22" s="45" t="s">
        <v>76</v>
      </c>
      <c r="C22" s="45" t="s">
        <v>31</v>
      </c>
      <c r="D22" s="47">
        <v>56</v>
      </c>
      <c r="E22" s="47">
        <v>56</v>
      </c>
      <c r="F22" s="48" t="s">
        <v>87</v>
      </c>
      <c r="G22" s="48" t="s">
        <v>87</v>
      </c>
      <c r="H22" s="46">
        <v>0</v>
      </c>
      <c r="I22" s="48" t="s">
        <v>87</v>
      </c>
      <c r="J22" s="48" t="s">
        <v>87</v>
      </c>
      <c r="K22" s="47">
        <v>30</v>
      </c>
      <c r="L22" s="47">
        <f t="shared" si="1"/>
        <v>76</v>
      </c>
      <c r="M22" s="47">
        <f>30+6</f>
        <v>36</v>
      </c>
      <c r="N22" s="47">
        <f t="shared" si="2"/>
        <v>83.8</v>
      </c>
      <c r="O22" s="48" t="s">
        <v>87</v>
      </c>
      <c r="P22" s="48" t="s">
        <v>87</v>
      </c>
      <c r="Q22" s="48" t="s">
        <v>87</v>
      </c>
      <c r="R22" s="48" t="s">
        <v>87</v>
      </c>
      <c r="S22" s="48" t="s">
        <v>87</v>
      </c>
      <c r="T22" s="48" t="s">
        <v>87</v>
      </c>
      <c r="U22" s="48" t="s">
        <v>87</v>
      </c>
      <c r="V22" s="48" t="s">
        <v>87</v>
      </c>
      <c r="W22" s="48" t="s">
        <v>87</v>
      </c>
      <c r="X22" s="48" t="s">
        <v>87</v>
      </c>
      <c r="Y22" s="48" t="s">
        <v>87</v>
      </c>
      <c r="Z22" s="48" t="s">
        <v>87</v>
      </c>
    </row>
    <row r="23" spans="1:26" x14ac:dyDescent="0.2">
      <c r="A23" s="45" t="s">
        <v>67</v>
      </c>
      <c r="B23" s="45" t="s">
        <v>69</v>
      </c>
      <c r="C23" s="45" t="s">
        <v>36</v>
      </c>
      <c r="D23" s="47">
        <v>56</v>
      </c>
      <c r="E23" s="47">
        <v>56</v>
      </c>
      <c r="F23" s="47">
        <v>71</v>
      </c>
      <c r="G23" s="48" t="s">
        <v>87</v>
      </c>
      <c r="H23" s="49">
        <v>0</v>
      </c>
      <c r="I23" s="48" t="s">
        <v>87</v>
      </c>
      <c r="J23" s="48" t="s">
        <v>87</v>
      </c>
      <c r="K23" s="51">
        <v>0</v>
      </c>
      <c r="L23" s="51">
        <v>46</v>
      </c>
      <c r="M23" s="51">
        <v>5.7</v>
      </c>
      <c r="N23" s="47">
        <f>46+7.8</f>
        <v>53.8</v>
      </c>
      <c r="O23" s="48" t="s">
        <v>87</v>
      </c>
      <c r="P23" s="48" t="s">
        <v>87</v>
      </c>
      <c r="Q23" s="48" t="s">
        <v>87</v>
      </c>
      <c r="R23" s="48" t="s">
        <v>87</v>
      </c>
      <c r="S23" s="48" t="s">
        <v>87</v>
      </c>
      <c r="T23" s="48" t="s">
        <v>87</v>
      </c>
      <c r="U23" s="48" t="s">
        <v>87</v>
      </c>
      <c r="V23" s="48" t="s">
        <v>87</v>
      </c>
      <c r="W23" s="48" t="s">
        <v>87</v>
      </c>
      <c r="X23" s="48" t="s">
        <v>87</v>
      </c>
      <c r="Y23" s="48" t="s">
        <v>87</v>
      </c>
      <c r="Z23" s="48" t="s">
        <v>87</v>
      </c>
    </row>
    <row r="24" spans="1:26" x14ac:dyDescent="0.2">
      <c r="A24" s="45" t="s">
        <v>67</v>
      </c>
      <c r="B24" s="45" t="s">
        <v>70</v>
      </c>
      <c r="C24" s="45" t="s">
        <v>36</v>
      </c>
      <c r="D24" s="47">
        <v>56</v>
      </c>
      <c r="E24" s="47">
        <v>56</v>
      </c>
      <c r="F24" s="47">
        <v>71</v>
      </c>
      <c r="G24" s="48" t="s">
        <v>87</v>
      </c>
      <c r="H24" s="49">
        <v>0</v>
      </c>
      <c r="I24" s="48" t="s">
        <v>87</v>
      </c>
      <c r="J24" s="48" t="s">
        <v>87</v>
      </c>
      <c r="K24" s="51">
        <v>0</v>
      </c>
      <c r="L24" s="51">
        <v>46</v>
      </c>
      <c r="M24" s="51">
        <v>5.7</v>
      </c>
      <c r="N24" s="47">
        <f>46+7.8</f>
        <v>53.8</v>
      </c>
      <c r="O24" s="48" t="s">
        <v>87</v>
      </c>
      <c r="P24" s="48" t="s">
        <v>87</v>
      </c>
      <c r="Q24" s="48" t="s">
        <v>87</v>
      </c>
      <c r="R24" s="48" t="s">
        <v>87</v>
      </c>
      <c r="S24" s="48" t="s">
        <v>87</v>
      </c>
      <c r="T24" s="48" t="s">
        <v>87</v>
      </c>
      <c r="U24" s="48" t="s">
        <v>87</v>
      </c>
      <c r="V24" s="48" t="s">
        <v>87</v>
      </c>
      <c r="W24" s="48" t="s">
        <v>87</v>
      </c>
      <c r="X24" s="48" t="s">
        <v>87</v>
      </c>
      <c r="Y24" s="48" t="s">
        <v>87</v>
      </c>
      <c r="Z24" s="48" t="s">
        <v>87</v>
      </c>
    </row>
    <row r="25" spans="1:26" x14ac:dyDescent="0.2">
      <c r="A25" s="45" t="s">
        <v>67</v>
      </c>
      <c r="B25" s="45" t="s">
        <v>71</v>
      </c>
      <c r="C25" s="45" t="s">
        <v>49</v>
      </c>
      <c r="D25" s="47">
        <v>56</v>
      </c>
      <c r="E25" s="47">
        <v>56</v>
      </c>
      <c r="F25" s="48" t="s">
        <v>87</v>
      </c>
      <c r="G25" s="48" t="s">
        <v>87</v>
      </c>
      <c r="H25" s="49">
        <v>0</v>
      </c>
      <c r="I25" s="48" t="s">
        <v>87</v>
      </c>
      <c r="J25" s="48" t="s">
        <v>87</v>
      </c>
      <c r="K25" s="51">
        <v>0</v>
      </c>
      <c r="L25" s="51">
        <v>46</v>
      </c>
      <c r="M25" s="51">
        <v>5.7</v>
      </c>
      <c r="N25" s="47">
        <f>46+7.8</f>
        <v>53.8</v>
      </c>
      <c r="O25" s="48" t="s">
        <v>87</v>
      </c>
      <c r="P25" s="48" t="s">
        <v>87</v>
      </c>
      <c r="Q25" s="48" t="s">
        <v>87</v>
      </c>
      <c r="R25" s="48" t="s">
        <v>87</v>
      </c>
      <c r="S25" s="48" t="s">
        <v>87</v>
      </c>
      <c r="T25" s="48" t="s">
        <v>87</v>
      </c>
      <c r="U25" s="48" t="s">
        <v>87</v>
      </c>
      <c r="V25" s="48" t="s">
        <v>87</v>
      </c>
      <c r="W25" s="48" t="s">
        <v>87</v>
      </c>
      <c r="X25" s="48" t="s">
        <v>87</v>
      </c>
      <c r="Y25" s="48" t="s">
        <v>87</v>
      </c>
      <c r="Z25" s="48" t="s">
        <v>87</v>
      </c>
    </row>
    <row r="26" spans="1:26" x14ac:dyDescent="0.2">
      <c r="A26" s="45" t="s">
        <v>67</v>
      </c>
      <c r="B26" s="45" t="s">
        <v>73</v>
      </c>
      <c r="C26" s="45" t="s">
        <v>44</v>
      </c>
      <c r="D26" s="49">
        <v>63</v>
      </c>
      <c r="E26" s="49">
        <v>63</v>
      </c>
      <c r="F26" s="51">
        <f>63+15</f>
        <v>78</v>
      </c>
      <c r="G26" s="48" t="s">
        <v>87</v>
      </c>
      <c r="H26" s="49">
        <v>0</v>
      </c>
      <c r="I26" s="48" t="s">
        <v>87</v>
      </c>
      <c r="J26" s="48" t="s">
        <v>87</v>
      </c>
      <c r="K26" s="49">
        <v>0</v>
      </c>
      <c r="L26" s="51">
        <v>46</v>
      </c>
      <c r="M26" s="51">
        <v>5.7</v>
      </c>
      <c r="N26" s="47">
        <f>46+7.8</f>
        <v>53.8</v>
      </c>
      <c r="O26" s="48" t="s">
        <v>87</v>
      </c>
      <c r="P26" s="48" t="s">
        <v>87</v>
      </c>
      <c r="Q26" s="48" t="s">
        <v>87</v>
      </c>
      <c r="R26" s="48" t="s">
        <v>87</v>
      </c>
      <c r="S26" s="48" t="s">
        <v>87</v>
      </c>
      <c r="T26" s="48" t="s">
        <v>87</v>
      </c>
      <c r="U26" s="48" t="s">
        <v>87</v>
      </c>
      <c r="V26" s="48" t="s">
        <v>87</v>
      </c>
      <c r="W26" s="48" t="s">
        <v>87</v>
      </c>
      <c r="X26" s="48" t="s">
        <v>87</v>
      </c>
      <c r="Y26" s="48" t="s">
        <v>87</v>
      </c>
      <c r="Z26" s="48" t="s">
        <v>87</v>
      </c>
    </row>
    <row r="31" spans="1:26" x14ac:dyDescent="0.2">
      <c r="D31" s="4" t="s">
        <v>78</v>
      </c>
    </row>
    <row r="32" spans="1:26" x14ac:dyDescent="0.2">
      <c r="E32" s="41" t="s">
        <v>79</v>
      </c>
    </row>
    <row r="33" spans="5:6" x14ac:dyDescent="0.2">
      <c r="E33" s="41" t="s">
        <v>80</v>
      </c>
    </row>
    <row r="34" spans="5:6" x14ac:dyDescent="0.2">
      <c r="E34" s="41" t="s">
        <v>81</v>
      </c>
    </row>
    <row r="35" spans="5:6" x14ac:dyDescent="0.2">
      <c r="E35" s="41" t="s">
        <v>82</v>
      </c>
    </row>
    <row r="36" spans="5:6" x14ac:dyDescent="0.2">
      <c r="E36" s="41" t="s">
        <v>83</v>
      </c>
    </row>
    <row r="37" spans="5:6" x14ac:dyDescent="0.2">
      <c r="F37" s="40" t="s">
        <v>84</v>
      </c>
    </row>
    <row r="38" spans="5:6" x14ac:dyDescent="0.2">
      <c r="E38" s="40"/>
    </row>
    <row r="39" spans="5:6" x14ac:dyDescent="0.2">
      <c r="E39" s="40"/>
    </row>
    <row r="40" spans="5:6" x14ac:dyDescent="0.2">
      <c r="E40" s="40"/>
    </row>
    <row r="41" spans="5:6" x14ac:dyDescent="0.2">
      <c r="E41" s="40"/>
    </row>
    <row r="42" spans="5:6" x14ac:dyDescent="0.2">
      <c r="E42" s="40"/>
    </row>
    <row r="44" spans="5:6" x14ac:dyDescent="0.2">
      <c r="E44" s="40"/>
    </row>
  </sheetData>
  <autoFilter ref="A4:X27" xr:uid="{44AD5D21-779D-4636-8CFC-6A6D0471F610}">
    <sortState xmlns:xlrd2="http://schemas.microsoft.com/office/spreadsheetml/2017/richdata2" ref="A5:X27">
      <sortCondition descending="1" ref="A4:A27"/>
    </sortState>
  </autoFilter>
  <mergeCells count="4">
    <mergeCell ref="D3:J3"/>
    <mergeCell ref="K3:N3"/>
    <mergeCell ref="O3:X3"/>
    <mergeCell ref="Y3:Z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F4082-9626-4A38-A344-BBBD1FDB1305}">
  <sheetPr>
    <pageSetUpPr fitToPage="1"/>
  </sheetPr>
  <dimension ref="A1:G32"/>
  <sheetViews>
    <sheetView showGridLines="0" topLeftCell="A10" workbookViewId="0">
      <selection activeCell="C25" sqref="C25"/>
    </sheetView>
  </sheetViews>
  <sheetFormatPr baseColWidth="10" defaultColWidth="8.83203125" defaultRowHeight="15" x14ac:dyDescent="0.2"/>
  <cols>
    <col min="1" max="1" width="14" customWidth="1"/>
    <col min="2" max="2" width="38" style="31" bestFit="1" customWidth="1"/>
    <col min="3" max="3" width="14.83203125" style="32" bestFit="1" customWidth="1"/>
    <col min="4" max="4" width="13.83203125" style="32" customWidth="1"/>
    <col min="5" max="5" width="32" style="32" customWidth="1"/>
  </cols>
  <sheetData>
    <row r="1" spans="1:7" x14ac:dyDescent="0.2">
      <c r="C1" s="130" t="s">
        <v>94</v>
      </c>
      <c r="D1" s="130"/>
      <c r="E1" s="130"/>
    </row>
    <row r="2" spans="1:7" ht="16" x14ac:dyDescent="0.2">
      <c r="A2" s="33" t="s">
        <v>95</v>
      </c>
      <c r="B2" s="34" t="s">
        <v>96</v>
      </c>
      <c r="C2" s="35" t="s">
        <v>97</v>
      </c>
      <c r="D2" s="35" t="s">
        <v>36</v>
      </c>
      <c r="E2" s="35" t="s">
        <v>44</v>
      </c>
    </row>
    <row r="3" spans="1:7" ht="16" x14ac:dyDescent="0.2">
      <c r="A3" s="36" t="s">
        <v>98</v>
      </c>
      <c r="B3" s="37" t="s">
        <v>99</v>
      </c>
      <c r="C3" s="35">
        <v>65</v>
      </c>
      <c r="D3" s="131" t="s">
        <v>100</v>
      </c>
      <c r="E3" s="129" t="s">
        <v>101</v>
      </c>
    </row>
    <row r="4" spans="1:7" ht="16" x14ac:dyDescent="0.2">
      <c r="A4" s="36" t="s">
        <v>7</v>
      </c>
      <c r="B4" s="37" t="s">
        <v>102</v>
      </c>
      <c r="C4" s="35">
        <v>65</v>
      </c>
      <c r="D4" s="132"/>
      <c r="E4" s="129"/>
    </row>
    <row r="5" spans="1:7" ht="16" x14ac:dyDescent="0.2">
      <c r="A5" s="36" t="s">
        <v>6</v>
      </c>
      <c r="B5" s="37" t="s">
        <v>103</v>
      </c>
      <c r="C5" s="35">
        <v>65</v>
      </c>
      <c r="D5" s="133"/>
      <c r="E5" s="129"/>
    </row>
    <row r="6" spans="1:7" ht="16" x14ac:dyDescent="0.2">
      <c r="A6" s="36" t="s">
        <v>8</v>
      </c>
      <c r="B6" s="37" t="s">
        <v>104</v>
      </c>
      <c r="C6" s="35" t="s">
        <v>87</v>
      </c>
      <c r="D6" s="35" t="s">
        <v>87</v>
      </c>
      <c r="E6" s="35" t="s">
        <v>87</v>
      </c>
    </row>
    <row r="7" spans="1:7" ht="16" x14ac:dyDescent="0.2">
      <c r="A7" s="36" t="s">
        <v>10</v>
      </c>
      <c r="B7" s="37" t="s">
        <v>105</v>
      </c>
      <c r="C7" s="35" t="s">
        <v>87</v>
      </c>
      <c r="D7" s="35" t="s">
        <v>87</v>
      </c>
      <c r="E7" s="35" t="s">
        <v>87</v>
      </c>
    </row>
    <row r="8" spans="1:7" ht="16" x14ac:dyDescent="0.2">
      <c r="A8" s="36" t="s">
        <v>106</v>
      </c>
      <c r="B8" s="37" t="s">
        <v>107</v>
      </c>
      <c r="C8" s="35" t="s">
        <v>87</v>
      </c>
      <c r="D8" s="35" t="s">
        <v>87</v>
      </c>
      <c r="E8" s="35" t="s">
        <v>87</v>
      </c>
    </row>
    <row r="9" spans="1:7" ht="16" x14ac:dyDescent="0.2">
      <c r="A9" s="36" t="s">
        <v>108</v>
      </c>
      <c r="B9" s="37" t="s">
        <v>109</v>
      </c>
      <c r="C9" s="44">
        <v>65</v>
      </c>
      <c r="D9" s="35" t="s">
        <v>87</v>
      </c>
      <c r="E9" s="35" t="s">
        <v>87</v>
      </c>
    </row>
    <row r="10" spans="1:7" ht="16" x14ac:dyDescent="0.2">
      <c r="A10" s="36" t="s">
        <v>110</v>
      </c>
      <c r="B10" s="37" t="s">
        <v>111</v>
      </c>
      <c r="C10" s="44">
        <v>65</v>
      </c>
      <c r="D10" s="35" t="s">
        <v>87</v>
      </c>
      <c r="E10" s="35" t="s">
        <v>87</v>
      </c>
    </row>
    <row r="11" spans="1:7" ht="16" x14ac:dyDescent="0.2">
      <c r="A11" s="36" t="s">
        <v>112</v>
      </c>
      <c r="B11" s="37" t="s">
        <v>113</v>
      </c>
      <c r="C11" s="44">
        <v>65</v>
      </c>
      <c r="D11" s="35" t="s">
        <v>87</v>
      </c>
      <c r="E11" s="35" t="s">
        <v>87</v>
      </c>
    </row>
    <row r="12" spans="1:7" ht="34" x14ac:dyDescent="0.2">
      <c r="A12" s="38" t="s">
        <v>114</v>
      </c>
      <c r="B12" s="37" t="s">
        <v>115</v>
      </c>
      <c r="C12" s="35" t="s">
        <v>87</v>
      </c>
      <c r="D12" s="35" t="s">
        <v>87</v>
      </c>
      <c r="E12" s="35" t="s">
        <v>87</v>
      </c>
    </row>
    <row r="13" spans="1:7" ht="34" x14ac:dyDescent="0.2">
      <c r="A13" s="38" t="s">
        <v>116</v>
      </c>
      <c r="B13" s="37" t="s">
        <v>117</v>
      </c>
      <c r="C13" s="35">
        <v>88</v>
      </c>
      <c r="D13" s="35" t="s">
        <v>118</v>
      </c>
      <c r="E13" s="39" t="s">
        <v>119</v>
      </c>
      <c r="G13">
        <f>88+63.7-18</f>
        <v>133.69999999999999</v>
      </c>
    </row>
    <row r="14" spans="1:7" ht="16" x14ac:dyDescent="0.2">
      <c r="A14" s="36" t="s">
        <v>120</v>
      </c>
      <c r="B14" s="37" t="s">
        <v>121</v>
      </c>
      <c r="C14" s="35" t="s">
        <v>87</v>
      </c>
      <c r="D14" s="35" t="s">
        <v>87</v>
      </c>
      <c r="E14" s="35" t="s">
        <v>87</v>
      </c>
    </row>
    <row r="15" spans="1:7" ht="16" x14ac:dyDescent="0.2">
      <c r="A15" s="36" t="s">
        <v>122</v>
      </c>
      <c r="B15" s="37" t="s">
        <v>123</v>
      </c>
      <c r="C15" s="35" t="s">
        <v>87</v>
      </c>
      <c r="D15" s="35" t="s">
        <v>87</v>
      </c>
      <c r="E15" s="35" t="s">
        <v>87</v>
      </c>
    </row>
    <row r="16" spans="1:7" ht="16" x14ac:dyDescent="0.2">
      <c r="A16" s="36" t="s">
        <v>13</v>
      </c>
      <c r="B16" s="37" t="s">
        <v>124</v>
      </c>
      <c r="C16" s="35">
        <v>30</v>
      </c>
      <c r="D16" s="35">
        <v>30</v>
      </c>
      <c r="E16" s="35" t="s">
        <v>87</v>
      </c>
    </row>
    <row r="17" spans="1:6" ht="15.75" customHeight="1" x14ac:dyDescent="0.2">
      <c r="A17" s="36" t="s">
        <v>16</v>
      </c>
      <c r="B17" s="37" t="s">
        <v>125</v>
      </c>
      <c r="C17" s="35">
        <v>45</v>
      </c>
      <c r="D17" s="35">
        <v>45</v>
      </c>
      <c r="E17" s="39" t="s">
        <v>126</v>
      </c>
    </row>
    <row r="18" spans="1:6" ht="32" x14ac:dyDescent="0.2">
      <c r="A18" s="36" t="s">
        <v>15</v>
      </c>
      <c r="B18" s="37" t="s">
        <v>127</v>
      </c>
      <c r="C18" s="35">
        <v>6.3</v>
      </c>
      <c r="D18" s="35">
        <v>6.3</v>
      </c>
      <c r="E18" s="39" t="s">
        <v>128</v>
      </c>
    </row>
    <row r="19" spans="1:6" ht="32" x14ac:dyDescent="0.2">
      <c r="A19" s="36" t="s">
        <v>18</v>
      </c>
      <c r="B19" s="37" t="s">
        <v>129</v>
      </c>
      <c r="C19" s="35">
        <v>74</v>
      </c>
      <c r="D19" s="39" t="s">
        <v>130</v>
      </c>
      <c r="E19" s="39" t="s">
        <v>131</v>
      </c>
    </row>
    <row r="20" spans="1:6" ht="16" x14ac:dyDescent="0.2">
      <c r="A20" s="36" t="s">
        <v>17</v>
      </c>
      <c r="B20" s="37" t="s">
        <v>132</v>
      </c>
      <c r="C20" s="44">
        <v>30</v>
      </c>
      <c r="D20" s="44">
        <v>30</v>
      </c>
      <c r="E20" s="35" t="s">
        <v>87</v>
      </c>
    </row>
    <row r="21" spans="1:6" ht="16" x14ac:dyDescent="0.2">
      <c r="A21" s="36" t="s">
        <v>133</v>
      </c>
      <c r="B21" s="37" t="s">
        <v>134</v>
      </c>
      <c r="C21" s="35" t="s">
        <v>87</v>
      </c>
      <c r="D21" s="35" t="s">
        <v>87</v>
      </c>
      <c r="E21" s="35" t="s">
        <v>87</v>
      </c>
    </row>
    <row r="22" spans="1:6" ht="16" x14ac:dyDescent="0.2">
      <c r="A22" s="36" t="s">
        <v>135</v>
      </c>
      <c r="B22" s="37" t="s">
        <v>136</v>
      </c>
      <c r="C22" s="44">
        <v>65</v>
      </c>
      <c r="D22" s="35" t="s">
        <v>87</v>
      </c>
      <c r="E22" s="35" t="s">
        <v>87</v>
      </c>
    </row>
    <row r="23" spans="1:6" ht="16" x14ac:dyDescent="0.2">
      <c r="A23" s="36" t="s">
        <v>137</v>
      </c>
      <c r="B23" s="37" t="s">
        <v>138</v>
      </c>
      <c r="C23" s="44">
        <v>65</v>
      </c>
      <c r="D23" s="35" t="s">
        <v>87</v>
      </c>
      <c r="E23" s="35" t="s">
        <v>87</v>
      </c>
    </row>
    <row r="24" spans="1:6" ht="16" x14ac:dyDescent="0.2">
      <c r="A24" s="36" t="s">
        <v>24</v>
      </c>
      <c r="B24" s="37" t="s">
        <v>139</v>
      </c>
      <c r="C24" s="44">
        <v>65</v>
      </c>
      <c r="D24" s="35" t="s">
        <v>87</v>
      </c>
      <c r="E24" s="35" t="s">
        <v>87</v>
      </c>
    </row>
    <row r="25" spans="1:6" ht="16" x14ac:dyDescent="0.2">
      <c r="A25" s="36" t="s">
        <v>25</v>
      </c>
      <c r="B25" s="37" t="s">
        <v>140</v>
      </c>
      <c r="C25" s="44">
        <v>65</v>
      </c>
      <c r="D25" s="35" t="s">
        <v>87</v>
      </c>
      <c r="E25" s="35" t="s">
        <v>87</v>
      </c>
    </row>
    <row r="26" spans="1:6" ht="16" x14ac:dyDescent="0.2">
      <c r="A26" s="36" t="s">
        <v>22</v>
      </c>
      <c r="B26" s="37" t="s">
        <v>141</v>
      </c>
      <c r="C26" s="44">
        <v>65</v>
      </c>
      <c r="D26" s="35" t="s">
        <v>87</v>
      </c>
      <c r="E26" s="35" t="s">
        <v>87</v>
      </c>
    </row>
    <row r="27" spans="1:6" ht="16" x14ac:dyDescent="0.2">
      <c r="A27" s="36" t="s">
        <v>23</v>
      </c>
      <c r="B27" s="37" t="s">
        <v>142</v>
      </c>
      <c r="C27" s="44">
        <v>65</v>
      </c>
      <c r="D27" s="35" t="s">
        <v>87</v>
      </c>
      <c r="E27" s="35" t="s">
        <v>87</v>
      </c>
    </row>
    <row r="28" spans="1:6" ht="16" x14ac:dyDescent="0.2">
      <c r="A28" s="36" t="s">
        <v>20</v>
      </c>
      <c r="B28" s="37" t="s">
        <v>143</v>
      </c>
      <c r="C28" s="35">
        <v>74</v>
      </c>
      <c r="D28" s="35">
        <v>74</v>
      </c>
      <c r="E28" s="35">
        <f>74</f>
        <v>74</v>
      </c>
      <c r="F28" t="s">
        <v>144</v>
      </c>
    </row>
    <row r="29" spans="1:6" ht="32" x14ac:dyDescent="0.2">
      <c r="A29" s="36" t="s">
        <v>19</v>
      </c>
      <c r="B29" s="37" t="s">
        <v>145</v>
      </c>
      <c r="C29" s="35">
        <v>92</v>
      </c>
      <c r="D29" s="35">
        <v>92</v>
      </c>
      <c r="E29" s="39" t="s">
        <v>146</v>
      </c>
    </row>
    <row r="30" spans="1:6" ht="16" x14ac:dyDescent="0.2">
      <c r="A30" s="36" t="s">
        <v>9</v>
      </c>
      <c r="B30" s="37" t="s">
        <v>147</v>
      </c>
      <c r="C30" s="35">
        <v>83</v>
      </c>
      <c r="D30" s="35">
        <v>83</v>
      </c>
      <c r="E30" s="35">
        <v>104</v>
      </c>
    </row>
    <row r="31" spans="1:6" ht="16" x14ac:dyDescent="0.2">
      <c r="A31" s="36" t="s">
        <v>148</v>
      </c>
      <c r="B31" s="37" t="s">
        <v>149</v>
      </c>
      <c r="C31" s="35" t="s">
        <v>87</v>
      </c>
      <c r="D31" s="35" t="s">
        <v>87</v>
      </c>
      <c r="E31" s="35"/>
    </row>
    <row r="32" spans="1:6" ht="16" x14ac:dyDescent="0.2">
      <c r="A32" s="36" t="s">
        <v>28</v>
      </c>
      <c r="B32" s="37" t="s">
        <v>150</v>
      </c>
      <c r="C32" s="35" t="s">
        <v>87</v>
      </c>
      <c r="D32" s="35" t="s">
        <v>87</v>
      </c>
      <c r="E32" s="35"/>
    </row>
  </sheetData>
  <mergeCells count="3">
    <mergeCell ref="E3:E5"/>
    <mergeCell ref="C1:E1"/>
    <mergeCell ref="D3:D5"/>
  </mergeCells>
  <pageMargins left="0.7" right="0.7" top="0.75" bottom="0.75" header="0.3" footer="0.3"/>
  <pageSetup scale="6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2662C-C3A7-4C87-B9C6-3672EDF62B8C}">
  <dimension ref="A1:G19"/>
  <sheetViews>
    <sheetView showGridLines="0" topLeftCell="A16" workbookViewId="0">
      <selection activeCell="E13" sqref="E13"/>
    </sheetView>
  </sheetViews>
  <sheetFormatPr baseColWidth="10" defaultColWidth="8.83203125" defaultRowHeight="15" x14ac:dyDescent="0.2"/>
  <cols>
    <col min="2" max="2" width="17.5" bestFit="1" customWidth="1"/>
    <col min="3" max="7" width="15.5" customWidth="1"/>
  </cols>
  <sheetData>
    <row r="1" spans="1:7" x14ac:dyDescent="0.2">
      <c r="C1" t="s">
        <v>31</v>
      </c>
      <c r="D1" t="s">
        <v>47</v>
      </c>
      <c r="E1" t="s">
        <v>36</v>
      </c>
      <c r="F1" t="s">
        <v>49</v>
      </c>
      <c r="G1" t="s">
        <v>44</v>
      </c>
    </row>
    <row r="2" spans="1:7" x14ac:dyDescent="0.2">
      <c r="A2" s="134" t="s">
        <v>151</v>
      </c>
      <c r="B2" t="s">
        <v>152</v>
      </c>
      <c r="C2" s="42">
        <v>0</v>
      </c>
      <c r="D2" s="42">
        <v>0</v>
      </c>
      <c r="E2" s="42">
        <v>0</v>
      </c>
      <c r="F2" s="42">
        <v>0</v>
      </c>
      <c r="G2" s="42">
        <v>0</v>
      </c>
    </row>
    <row r="3" spans="1:7" x14ac:dyDescent="0.2">
      <c r="A3" s="134"/>
      <c r="B3" t="s">
        <v>153</v>
      </c>
      <c r="C3" s="43">
        <v>65</v>
      </c>
      <c r="D3" s="43">
        <v>65</v>
      </c>
      <c r="E3" s="43" t="s">
        <v>154</v>
      </c>
      <c r="F3" s="43">
        <v>65</v>
      </c>
      <c r="G3" s="43">
        <v>88</v>
      </c>
    </row>
    <row r="4" spans="1:7" x14ac:dyDescent="0.2">
      <c r="A4" s="134"/>
      <c r="B4" t="s">
        <v>155</v>
      </c>
      <c r="C4" s="43">
        <v>18</v>
      </c>
      <c r="D4" s="43">
        <v>18</v>
      </c>
      <c r="E4" s="43">
        <v>18</v>
      </c>
      <c r="F4" s="43">
        <v>18</v>
      </c>
      <c r="G4" s="43">
        <v>18</v>
      </c>
    </row>
    <row r="5" spans="1:7" x14ac:dyDescent="0.2">
      <c r="A5" s="134"/>
      <c r="B5" t="s">
        <v>156</v>
      </c>
      <c r="C5" s="43" t="s">
        <v>87</v>
      </c>
      <c r="D5" s="43" t="s">
        <v>87</v>
      </c>
      <c r="E5" s="43" t="s">
        <v>154</v>
      </c>
      <c r="F5" s="43" t="s">
        <v>87</v>
      </c>
      <c r="G5" s="43" t="s">
        <v>87</v>
      </c>
    </row>
    <row r="6" spans="1:7" x14ac:dyDescent="0.2">
      <c r="A6" s="40"/>
      <c r="C6" s="43"/>
      <c r="D6" s="43"/>
      <c r="E6" s="43"/>
      <c r="F6" s="43"/>
      <c r="G6" s="43"/>
    </row>
    <row r="7" spans="1:7" x14ac:dyDescent="0.2">
      <c r="A7" s="40"/>
      <c r="C7" s="43"/>
      <c r="D7" s="43"/>
      <c r="E7" s="43"/>
      <c r="F7" s="43"/>
      <c r="G7" s="43"/>
    </row>
    <row r="8" spans="1:7" x14ac:dyDescent="0.2">
      <c r="A8" s="135" t="s">
        <v>129</v>
      </c>
      <c r="B8" t="s">
        <v>152</v>
      </c>
      <c r="C8" s="43">
        <v>30</v>
      </c>
      <c r="D8" s="43">
        <v>26</v>
      </c>
      <c r="E8" s="43" t="s">
        <v>154</v>
      </c>
      <c r="F8" s="43">
        <v>30</v>
      </c>
      <c r="G8" s="43">
        <v>0</v>
      </c>
    </row>
    <row r="9" spans="1:7" x14ac:dyDescent="0.2">
      <c r="A9" s="135"/>
      <c r="B9" t="s">
        <v>153</v>
      </c>
      <c r="C9" s="43">
        <v>74</v>
      </c>
      <c r="D9" s="43">
        <v>74</v>
      </c>
      <c r="E9" s="43" t="s">
        <v>154</v>
      </c>
      <c r="F9" s="43">
        <v>74</v>
      </c>
      <c r="G9" s="43">
        <v>144</v>
      </c>
    </row>
    <row r="10" spans="1:7" x14ac:dyDescent="0.2">
      <c r="A10" s="135"/>
      <c r="B10" t="s">
        <v>155</v>
      </c>
      <c r="C10" s="43">
        <v>18</v>
      </c>
      <c r="D10" s="43">
        <v>18</v>
      </c>
      <c r="E10" s="43">
        <v>18</v>
      </c>
      <c r="F10" s="43">
        <v>18</v>
      </c>
      <c r="G10" s="43">
        <v>18</v>
      </c>
    </row>
    <row r="11" spans="1:7" x14ac:dyDescent="0.2">
      <c r="A11" s="135"/>
      <c r="B11" t="s">
        <v>156</v>
      </c>
      <c r="C11" s="43" t="s">
        <v>87</v>
      </c>
      <c r="D11" s="43" t="s">
        <v>87</v>
      </c>
      <c r="E11" s="43" t="s">
        <v>154</v>
      </c>
      <c r="F11" s="43" t="s">
        <v>87</v>
      </c>
      <c r="G11" s="43" t="s">
        <v>87</v>
      </c>
    </row>
    <row r="12" spans="1:7" x14ac:dyDescent="0.2">
      <c r="B12" t="s">
        <v>157</v>
      </c>
      <c r="C12" s="43">
        <v>74</v>
      </c>
      <c r="D12" s="43">
        <v>74</v>
      </c>
      <c r="E12" s="43" t="s">
        <v>154</v>
      </c>
      <c r="F12" s="43">
        <v>74</v>
      </c>
      <c r="G12" s="43">
        <f>88+74+10.7</f>
        <v>172.7</v>
      </c>
    </row>
    <row r="13" spans="1:7" x14ac:dyDescent="0.2">
      <c r="C13" s="43"/>
      <c r="D13" s="43"/>
      <c r="E13" s="43"/>
      <c r="F13" s="43"/>
      <c r="G13" s="43"/>
    </row>
    <row r="14" spans="1:7" x14ac:dyDescent="0.2">
      <c r="C14" s="43"/>
      <c r="D14" s="43"/>
      <c r="E14" s="43"/>
      <c r="F14" s="43"/>
      <c r="G14" s="43"/>
    </row>
    <row r="15" spans="1:7" x14ac:dyDescent="0.2">
      <c r="A15" s="135" t="s">
        <v>158</v>
      </c>
      <c r="B15" t="s">
        <v>152</v>
      </c>
      <c r="C15" s="43">
        <v>30</v>
      </c>
      <c r="D15" s="43" t="s">
        <v>87</v>
      </c>
      <c r="E15" s="43">
        <v>30</v>
      </c>
      <c r="F15" s="43">
        <v>30</v>
      </c>
      <c r="G15" s="43">
        <v>0</v>
      </c>
    </row>
    <row r="16" spans="1:7" x14ac:dyDescent="0.2">
      <c r="A16" s="135"/>
      <c r="B16" t="s">
        <v>153</v>
      </c>
      <c r="C16" s="43">
        <v>88</v>
      </c>
      <c r="D16" s="43" t="s">
        <v>87</v>
      </c>
      <c r="E16" s="43" t="s">
        <v>154</v>
      </c>
      <c r="F16" s="43">
        <v>152</v>
      </c>
      <c r="G16" s="43">
        <v>161</v>
      </c>
    </row>
    <row r="17" spans="1:7" x14ac:dyDescent="0.2">
      <c r="A17" s="135"/>
      <c r="B17" t="s">
        <v>155</v>
      </c>
      <c r="C17" s="43">
        <v>18</v>
      </c>
      <c r="D17" s="43" t="s">
        <v>87</v>
      </c>
      <c r="E17" s="43">
        <v>18</v>
      </c>
      <c r="F17" s="43">
        <v>18</v>
      </c>
      <c r="G17" s="43">
        <v>18</v>
      </c>
    </row>
    <row r="18" spans="1:7" x14ac:dyDescent="0.2">
      <c r="A18" s="135"/>
      <c r="B18" t="s">
        <v>156</v>
      </c>
      <c r="C18" s="43" t="s">
        <v>87</v>
      </c>
      <c r="D18" s="43" t="s">
        <v>87</v>
      </c>
      <c r="E18" s="43" t="s">
        <v>87</v>
      </c>
      <c r="F18" s="43" t="s">
        <v>87</v>
      </c>
      <c r="G18" s="43" t="s">
        <v>87</v>
      </c>
    </row>
    <row r="19" spans="1:7" x14ac:dyDescent="0.2">
      <c r="B19" t="s">
        <v>157</v>
      </c>
      <c r="C19" s="43" t="s">
        <v>159</v>
      </c>
      <c r="D19" s="43" t="s">
        <v>87</v>
      </c>
      <c r="E19" s="43" t="s">
        <v>154</v>
      </c>
      <c r="F19" s="43" t="s">
        <v>160</v>
      </c>
      <c r="G19" s="43" t="s">
        <v>161</v>
      </c>
    </row>
  </sheetData>
  <mergeCells count="3">
    <mergeCell ref="A2:A5"/>
    <mergeCell ref="A8:A11"/>
    <mergeCell ref="A15:A1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0D0C0-7BEA-477B-AFD1-88E2C4159213}">
  <dimension ref="A1:N1"/>
  <sheetViews>
    <sheetView workbookViewId="0">
      <selection activeCell="K4" sqref="K4"/>
    </sheetView>
  </sheetViews>
  <sheetFormatPr baseColWidth="10" defaultColWidth="8.83203125" defaultRowHeight="15" x14ac:dyDescent="0.2"/>
  <sheetData>
    <row r="1" spans="1:14" ht="66" x14ac:dyDescent="0.2">
      <c r="A1" s="1" t="s">
        <v>162</v>
      </c>
      <c r="B1" s="1" t="s">
        <v>163</v>
      </c>
      <c r="C1" s="1" t="s">
        <v>164</v>
      </c>
      <c r="D1" s="1" t="s">
        <v>165</v>
      </c>
      <c r="E1" s="1" t="s">
        <v>166</v>
      </c>
      <c r="F1" s="1" t="s">
        <v>167</v>
      </c>
      <c r="G1" s="1" t="s">
        <v>168</v>
      </c>
      <c r="H1" s="1" t="s">
        <v>169</v>
      </c>
      <c r="I1" s="1" t="s">
        <v>170</v>
      </c>
      <c r="J1" s="1" t="s">
        <v>171</v>
      </c>
      <c r="K1" s="1" t="s">
        <v>172</v>
      </c>
      <c r="L1" s="1" t="s">
        <v>173</v>
      </c>
      <c r="M1" s="1" t="s">
        <v>174</v>
      </c>
      <c r="N1" s="1" t="s">
        <v>175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2c7b0493-0493-49f8-8b09-779d969778e3" xsi:nil="true"/>
    <DooseApproved xmlns="2c7b0493-0493-49f8-8b09-779d969778e3">true</DooseApproved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8D26423560434194E3A2238B102B5C" ma:contentTypeVersion="7" ma:contentTypeDescription="Create a new document." ma:contentTypeScope="" ma:versionID="4b00f31beb8f448eb6a2d03cc105c86f">
  <xsd:schema xmlns:xsd="http://www.w3.org/2001/XMLSchema" xmlns:xs="http://www.w3.org/2001/XMLSchema" xmlns:p="http://schemas.microsoft.com/office/2006/metadata/properties" xmlns:ns2="2c7b0493-0493-49f8-8b09-779d969778e3" xmlns:ns3="b6bd1912-46d0-4999-80b9-47de4e2cc1d9" targetNamespace="http://schemas.microsoft.com/office/2006/metadata/properties" ma:root="true" ma:fieldsID="053de50c4794f2aafc0a86f108846169" ns2:_="" ns3:_="">
    <xsd:import namespace="2c7b0493-0493-49f8-8b09-779d969778e3"/>
    <xsd:import namespace="b6bd1912-46d0-4999-80b9-47de4e2cc1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ObjectDetectorVersions" minOccurs="0"/>
                <xsd:element ref="ns2:DooseApprov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7b0493-0493-49f8-8b09-779d969778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ign-off status" ma:internalName="Sign_x002d_off_x0020_status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ooseApproved" ma:index="14" nillable="true" ma:displayName="Doose Approved" ma:default="1" ma:format="Dropdown" ma:internalName="DooseApprove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bd1912-46d0-4999-80b9-47de4e2cc1d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7421DC-DC3F-471A-A9DF-40C3D05B145D}">
  <ds:schemaRefs>
    <ds:schemaRef ds:uri="http://schemas.microsoft.com/office/2006/metadata/properties"/>
    <ds:schemaRef ds:uri="http://schemas.microsoft.com/office/infopath/2007/PartnerControls"/>
    <ds:schemaRef ds:uri="2c7b0493-0493-49f8-8b09-779d969778e3"/>
  </ds:schemaRefs>
</ds:datastoreItem>
</file>

<file path=customXml/itemProps2.xml><?xml version="1.0" encoding="utf-8"?>
<ds:datastoreItem xmlns:ds="http://schemas.openxmlformats.org/officeDocument/2006/customXml" ds:itemID="{9B3709FE-8164-416E-B508-37BA5DE61D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E71D04-6E76-400F-BED9-6DC67B6D1C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7b0493-0493-49f8-8b09-779d969778e3"/>
    <ds:schemaRef ds:uri="b6bd1912-46d0-4999-80b9-47de4e2cc1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PB_Update_Mapping_FEB2024</vt:lpstr>
      <vt:lpstr>PB_Update</vt:lpstr>
      <vt:lpstr>2021_Oct</vt:lpstr>
      <vt:lpstr>2021</vt:lpstr>
      <vt:lpstr>ACN Pricing Model - v2</vt:lpstr>
      <vt:lpstr>ACN Pricing Model - v1</vt:lpstr>
      <vt:lpstr>CYL sold sep</vt:lpstr>
      <vt:lpstr>Logic</vt:lpstr>
      <vt:lpstr>Keying_Codes</vt:lpstr>
      <vt:lpstr>Keyways-SCH</vt:lpstr>
      <vt:lpstr>Keyways-FAL</vt:lpstr>
      <vt:lpstr>New Mortise Cylinder Pricing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McCoy, Stephen</dc:creator>
  <cp:keywords/>
  <dc:description/>
  <cp:lastModifiedBy>Klapheke, Sara</cp:lastModifiedBy>
  <cp:revision/>
  <dcterms:created xsi:type="dcterms:W3CDTF">2020-08-13T15:13:28Z</dcterms:created>
  <dcterms:modified xsi:type="dcterms:W3CDTF">2023-11-06T16:39:50Z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0x010100458D26423560434194E3A2238B102B5C</vt:lpwstr>
  </property>
</Properties>
</file>